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330" windowHeight="4620" tabRatio="720" activeTab="1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_xlnm.Print_Area" localSheetId="1">'Balance sheet'!$A$1:$H$65</definedName>
    <definedName name="_xlnm.Print_Area" localSheetId="3">'Cash flow'!$A$1:$F$72</definedName>
    <definedName name="_xlnm.Print_Area" localSheetId="2">'Changes in equity '!$A$1:$M$89</definedName>
    <definedName name="_xlnm.Print_Area" localSheetId="0">'Income statement '!$A$1:$H$65</definedName>
    <definedName name="Z_1331B415_FBA9_4F24_B13B_6145036B8903_.wvu.PrintArea" localSheetId="1" hidden="1">'Balance sheet'!$A$1:$H$65</definedName>
    <definedName name="Z_1331B415_FBA9_4F24_B13B_6145036B8903_.wvu.PrintArea" localSheetId="3" hidden="1">'Cash flow'!$A$1:$F$72</definedName>
    <definedName name="Z_1331B415_FBA9_4F24_B13B_6145036B8903_.wvu.PrintArea" localSheetId="2" hidden="1">'Changes in equity '!$A$1:$M$89</definedName>
    <definedName name="Z_1331B415_FBA9_4F24_B13B_6145036B8903_.wvu.PrintArea" localSheetId="0" hidden="1">'Income statement '!$A$1:$H$65</definedName>
    <definedName name="Z_704066B1_30A4_4BB7_8488_5179FBB3A5CB_.wvu.PrintArea" localSheetId="1" hidden="1">'Balance sheet'!$A$1:$H$68</definedName>
    <definedName name="Z_704066B1_30A4_4BB7_8488_5179FBB3A5CB_.wvu.PrintArea" localSheetId="3" hidden="1">'Cash flow'!$A$1:$F$72</definedName>
    <definedName name="Z_704066B1_30A4_4BB7_8488_5179FBB3A5CB_.wvu.PrintArea" localSheetId="2" hidden="1">'Changes in equity '!$A$1:$M$88</definedName>
    <definedName name="Z_704066B1_30A4_4BB7_8488_5179FBB3A5CB_.wvu.PrintArea" localSheetId="0" hidden="1">'Income statement '!$A$1:$H$65</definedName>
    <definedName name="Z_8AEFB235_689B_43DF_B441_1DA5E9E0DC02_.wvu.PrintArea" localSheetId="1" hidden="1">'Balance sheet'!$A$1:$H$68</definedName>
    <definedName name="Z_8AEFB235_689B_43DF_B441_1DA5E9E0DC02_.wvu.PrintArea" localSheetId="3" hidden="1">'Cash flow'!$A$1:$F$72</definedName>
    <definedName name="Z_8AEFB235_689B_43DF_B441_1DA5E9E0DC02_.wvu.PrintArea" localSheetId="2" hidden="1">'Changes in equity '!$A$1:$M$88</definedName>
    <definedName name="Z_8AEFB235_689B_43DF_B441_1DA5E9E0DC02_.wvu.PrintArea" localSheetId="0" hidden="1">'Income statement '!$A$1:$H$65</definedName>
    <definedName name="Z_DD4C5DFC_4F77_46D3_B5AD_E605007FEEC4_.wvu.PrintArea" localSheetId="1" hidden="1">'Balance sheet'!$A$1:$H$68</definedName>
    <definedName name="Z_DD4C5DFC_4F77_46D3_B5AD_E605007FEEC4_.wvu.PrintArea" localSheetId="3" hidden="1">'Cash flow'!$A$1:$F$72</definedName>
    <definedName name="Z_DD4C5DFC_4F77_46D3_B5AD_E605007FEEC4_.wvu.PrintArea" localSheetId="2" hidden="1">'Changes in equity '!$A$1:$M$88</definedName>
    <definedName name="Z_DD4C5DFC_4F77_46D3_B5AD_E605007FEEC4_.wvu.PrintArea" localSheetId="0" hidden="1">'Income statement '!$A$1:$H$65</definedName>
    <definedName name="Z_DD922F10_47DF_48AF_B341_20E52C86D63D_.wvu.PrintArea" localSheetId="1" hidden="1">'Balance sheet'!$A$1:$H$65</definedName>
    <definedName name="Z_DD922F10_47DF_48AF_B341_20E52C86D63D_.wvu.PrintArea" localSheetId="3" hidden="1">'Cash flow'!$A$1:$F$72</definedName>
    <definedName name="Z_DD922F10_47DF_48AF_B341_20E52C86D63D_.wvu.PrintArea" localSheetId="2" hidden="1">'Changes in equity '!$A$1:$M$89</definedName>
    <definedName name="Z_DD922F10_47DF_48AF_B341_20E52C86D63D_.wvu.PrintArea" localSheetId="0" hidden="1">'Income statement '!$A$1:$H$65</definedName>
    <definedName name="Z_E20F9847_0E72_4B29_A8AC_46822D5A4336_.wvu.PrintArea" localSheetId="1" hidden="1">'Balance sheet'!$A$2:$H$57</definedName>
    <definedName name="Z_E20F9847_0E72_4B29_A8AC_46822D5A4336_.wvu.PrintArea" localSheetId="3" hidden="1">'Cash flow'!$A$1:$F$72</definedName>
    <definedName name="Z_E20F9847_0E72_4B29_A8AC_46822D5A4336_.wvu.PrintArea" localSheetId="2" hidden="1">'Changes in equity '!$A$1:$M$88</definedName>
    <definedName name="Z_E20F9847_0E72_4B29_A8AC_46822D5A4336_.wvu.PrintArea" localSheetId="0" hidden="1">'Income statement '!$A$1:$H$65</definedName>
    <definedName name="Z_E4509955_5717_44E7_9DBA_D8C31D880858_.wvu.PrintArea" localSheetId="1" hidden="1">'Balance sheet'!$A$1:$H$65</definedName>
    <definedName name="Z_E4509955_5717_44E7_9DBA_D8C31D880858_.wvu.PrintArea" localSheetId="3" hidden="1">'Cash flow'!$A$1:$F$72</definedName>
    <definedName name="Z_E4509955_5717_44E7_9DBA_D8C31D880858_.wvu.PrintArea" localSheetId="2" hidden="1">'Changes in equity '!$A$1:$M$89</definedName>
    <definedName name="Z_E4509955_5717_44E7_9DBA_D8C31D880858_.wvu.PrintArea" localSheetId="0" hidden="1">'Income statement '!$A$1:$H$65</definedName>
  </definedNames>
  <calcPr fullCalcOnLoad="1"/>
</workbook>
</file>

<file path=xl/sharedStrings.xml><?xml version="1.0" encoding="utf-8"?>
<sst xmlns="http://schemas.openxmlformats.org/spreadsheetml/2006/main" count="221" uniqueCount="169">
  <si>
    <t>Minority interests</t>
  </si>
  <si>
    <t>RM’000</t>
  </si>
  <si>
    <t>Investment in associated companies</t>
  </si>
  <si>
    <t>Borrowings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</si>
  <si>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</si>
  <si>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</si>
  <si>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</si>
  <si>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</si>
  <si>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</si>
  <si>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</si>
  <si>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</si>
  <si>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</si>
  <si>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</si>
  <si>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</si>
  <si>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</si>
  <si>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</si>
  <si>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</si>
  <si>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</si>
  <si>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</si>
  <si>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</si>
  <si>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</si>
  <si>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Other Operating Income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</si>
  <si>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</si>
  <si>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</si>
  <si>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</si>
  <si>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</si>
  <si>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</si>
  <si>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</si>
  <si>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</si>
  <si>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</si>
  <si>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</si>
  <si>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</si>
  <si>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</si>
  <si>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</si>
  <si>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</si>
  <si>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</si>
  <si>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</si>
  <si>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</si>
  <si>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</si>
  <si>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</si>
  <si>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</si>
  <si>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</si>
  <si>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</si>
  <si>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</si>
  <si>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</si>
  <si>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</si>
  <si>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</si>
  <si>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</si>
  <si>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</si>
  <si>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</si>
  <si>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</si>
  <si>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</si>
  <si>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</si>
  <si>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 xml:space="preserve">  differences </t>
  </si>
  <si>
    <t>Capital*</t>
  </si>
  <si>
    <t>Reserve</t>
  </si>
  <si>
    <t xml:space="preserve">Net profit </t>
  </si>
  <si>
    <t>ended</t>
  </si>
  <si>
    <t>Cash flows from operating activities</t>
  </si>
  <si>
    <t>Cash flows from investing activities</t>
  </si>
  <si>
    <t>Cash flows from financing activities</t>
  </si>
  <si>
    <t>Drawdown of term loans</t>
  </si>
  <si>
    <t>Cash generated from operations</t>
  </si>
  <si>
    <t>Condensed Consolidated Income Statements</t>
  </si>
  <si>
    <t>Capital**</t>
  </si>
  <si>
    <t>Non current liabilities</t>
  </si>
  <si>
    <t>Deposits, bank and cash balances</t>
  </si>
  <si>
    <t>Investment in jointly controlled entities</t>
  </si>
  <si>
    <t>(Unaudited)</t>
  </si>
  <si>
    <t>Condensed Consolidated Balance Sheet</t>
  </si>
  <si>
    <t xml:space="preserve">Net change in current liabilities </t>
  </si>
  <si>
    <t xml:space="preserve">  for the period</t>
  </si>
  <si>
    <t>Net increase in cash and cash equivalents</t>
  </si>
  <si>
    <t>Designated accounts</t>
  </si>
  <si>
    <t>Pledge deposits</t>
  </si>
  <si>
    <t>Share of results in associates and jointly controlled entities</t>
  </si>
  <si>
    <t>Repayment of term loans</t>
  </si>
  <si>
    <t xml:space="preserve"> </t>
  </si>
  <si>
    <t xml:space="preserve">  jointly controlled entities</t>
  </si>
  <si>
    <t xml:space="preserve">  associated companies and </t>
  </si>
  <si>
    <t>Marketable securities</t>
  </si>
  <si>
    <t xml:space="preserve">3 months </t>
  </si>
  <si>
    <t>quarter ended</t>
  </si>
  <si>
    <t>Cumulative</t>
  </si>
  <si>
    <t>Deferred tax assets</t>
  </si>
  <si>
    <t>Deferred tax liabilities</t>
  </si>
  <si>
    <t>Bank overdrafts</t>
  </si>
  <si>
    <t>Intangible assets</t>
  </si>
  <si>
    <t>Research and development expenses paid</t>
  </si>
  <si>
    <t>Net cash generated from operating activities</t>
  </si>
  <si>
    <t>Net current assets</t>
  </si>
  <si>
    <t>Deferred income</t>
  </si>
  <si>
    <t>Amount due from holding company</t>
  </si>
  <si>
    <t>Redeemable Preference Shares</t>
  </si>
  <si>
    <t>Cost of sales</t>
  </si>
  <si>
    <t>Gross profit</t>
  </si>
  <si>
    <t>Attributable to:</t>
  </si>
  <si>
    <t>Equity shareholders</t>
  </si>
  <si>
    <t>Minority interest</t>
  </si>
  <si>
    <t>Total equity</t>
  </si>
  <si>
    <t>Landlease received in advance</t>
  </si>
  <si>
    <t>Administrative expenses</t>
  </si>
  <si>
    <t>Distribution costs</t>
  </si>
  <si>
    <t>Operating expenses</t>
  </si>
  <si>
    <t>Finance cost</t>
  </si>
  <si>
    <t xml:space="preserve">Net income recognised </t>
  </si>
  <si>
    <t xml:space="preserve">   directly in equity</t>
  </si>
  <si>
    <t>Attributable to equity holders of the parent</t>
  </si>
  <si>
    <t>Minority</t>
  </si>
  <si>
    <t>interest</t>
  </si>
  <si>
    <t>Effects of changes in exchange rate</t>
  </si>
  <si>
    <t>Cash &amp; Cash Equivalents at beginning of financial year</t>
  </si>
  <si>
    <t>Cash and cash equivalents at end of financial year</t>
  </si>
  <si>
    <t xml:space="preserve">As at </t>
  </si>
  <si>
    <t xml:space="preserve">Net assets per share attributable </t>
  </si>
  <si>
    <t xml:space="preserve"> to ordinary equity holders of parent (sen) </t>
  </si>
  <si>
    <t>Dividend income</t>
  </si>
  <si>
    <t>** - The non-distributable capital reserves mainly consist of share premium of another company that merged with the Group in 1976.</t>
  </si>
  <si>
    <t xml:space="preserve">Cumulative </t>
  </si>
  <si>
    <t>Provision for retirement benefits</t>
  </si>
  <si>
    <t>Net cash used in investing activities</t>
  </si>
  <si>
    <t xml:space="preserve"> interest in existing  </t>
  </si>
  <si>
    <t xml:space="preserve"> subsidiary </t>
  </si>
  <si>
    <t xml:space="preserve">Decrease in equity  </t>
  </si>
  <si>
    <t>Prepaid lease payments</t>
  </si>
  <si>
    <t>At 1 January 2007</t>
  </si>
  <si>
    <t xml:space="preserve">  Items relating to investments</t>
  </si>
  <si>
    <t xml:space="preserve">  Others </t>
  </si>
  <si>
    <t>Dividend</t>
  </si>
  <si>
    <t>Dividend paid to minority shareholder</t>
  </si>
  <si>
    <t>Net cash generated from financing activities</t>
  </si>
  <si>
    <t>31.12.07</t>
  </si>
  <si>
    <t>Condensed Audited Consolidated Cash Flow Statement</t>
  </si>
  <si>
    <t>Net profit for the year</t>
  </si>
  <si>
    <t>Investment properties</t>
  </si>
  <si>
    <t>Issuance of bonus shares</t>
  </si>
  <si>
    <t>As restated</t>
  </si>
  <si>
    <t>Disposal of subsidiary</t>
  </si>
  <si>
    <t>Quarterly report on unaudited consolidated results</t>
  </si>
  <si>
    <t>Condensed Unaudited Consolidated Statement of Changes in Equity</t>
  </si>
  <si>
    <t>At 1 January 2008</t>
  </si>
  <si>
    <t>Net profit  for the year</t>
  </si>
  <si>
    <t>Effects of adopting FRS112</t>
  </si>
  <si>
    <t>Net cash inflow from disposals of subsidiaries</t>
  </si>
  <si>
    <t>Net cash outflow from acquisition of associates</t>
  </si>
  <si>
    <t xml:space="preserve">  </t>
  </si>
  <si>
    <t>(Restated)</t>
  </si>
  <si>
    <t>*  - The distributable capital reserves represent mainly the net gain from disposals of investments.</t>
  </si>
  <si>
    <t>for the period ended 30 June 2008</t>
  </si>
  <si>
    <t>30.06.08</t>
  </si>
  <si>
    <t>30.06.07</t>
  </si>
  <si>
    <t>6 months ended</t>
  </si>
  <si>
    <t>As at 30 June 2008</t>
  </si>
  <si>
    <t>For the period ended 30 June 2008</t>
  </si>
  <si>
    <t>6 months</t>
  </si>
  <si>
    <t>Dividend paid</t>
  </si>
  <si>
    <t>Cash inflow on the issuance of share from subsidiaries</t>
  </si>
  <si>
    <t>Net cash outflow from acquisition of subsidiary</t>
  </si>
  <si>
    <t>Proceeds from sale of quoted investment</t>
  </si>
  <si>
    <t>At 30 June 2007</t>
  </si>
  <si>
    <t>Acquisition of subsidiary</t>
  </si>
  <si>
    <t>Net income recognised</t>
  </si>
  <si>
    <t>At 30 June 2008</t>
  </si>
  <si>
    <t>Share of movement in</t>
  </si>
  <si>
    <t xml:space="preserve">  associates's reserves</t>
  </si>
  <si>
    <t>Retirement benefits paid</t>
  </si>
  <si>
    <t>Additional investment in a jointly  controlled entity</t>
  </si>
  <si>
    <t>Redemption of preference shares</t>
  </si>
  <si>
    <t>Redemption of RULS in a subsidiary</t>
  </si>
</sst>
</file>

<file path=xl/styles.xml><?xml version="1.0" encoding="utf-8"?>
<styleSheet xmlns="http://schemas.openxmlformats.org/spreadsheetml/2006/main">
  <numFmts count="37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.0"/>
    <numFmt numFmtId="185" formatCode="_(* #,##0_);_(* \(#,##0\);_(* &quot;-&quot;??_);_(@_)"/>
    <numFmt numFmtId="186" formatCode="0.00_);[Red]\(0.00\)"/>
    <numFmt numFmtId="187" formatCode="_(* #,##0.0_);_(* \(#,##0.0\);_(* &quot;-&quot;??_);_(@_)"/>
    <numFmt numFmtId="188" formatCode="#,##0.0_);\(#,##0.0\)"/>
    <numFmt numFmtId="189" formatCode="#,##0.0_);[Red]\(#,##0.0\)"/>
    <numFmt numFmtId="190" formatCode="_(* #,##0.000_);_(* \(#,##0.000\);_(* &quot;-&quot;??_);_(@_)"/>
    <numFmt numFmtId="191" formatCode="_(* #,##0.0000_);_(* \(#,##0.0000\);_(* &quot;-&quot;??_);_(@_)"/>
    <numFmt numFmtId="192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0"/>
      <name val="Arial Narrow"/>
      <family val="2"/>
    </font>
    <font>
      <sz val="11"/>
      <name val="Times New Roman"/>
      <family val="1"/>
    </font>
    <font>
      <i/>
      <sz val="10"/>
      <name val="Arial Narrow"/>
      <family val="2"/>
    </font>
    <font>
      <sz val="10"/>
      <color indexed="9"/>
      <name val="Courier New"/>
      <family val="3"/>
    </font>
    <font>
      <sz val="10"/>
      <color indexed="10"/>
      <name val="Courier New"/>
      <family val="3"/>
    </font>
    <font>
      <b/>
      <sz val="10"/>
      <color indexed="9"/>
      <name val="Courier New"/>
      <family val="3"/>
    </font>
    <font>
      <sz val="11"/>
      <color indexed="10"/>
      <name val="Courier New"/>
      <family val="3"/>
    </font>
    <font>
      <sz val="11"/>
      <color indexed="9"/>
      <name val="Courier New"/>
      <family val="3"/>
    </font>
    <font>
      <b/>
      <u val="single"/>
      <sz val="10"/>
      <color indexed="9"/>
      <name val="Courier New"/>
      <family val="3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sz val="11"/>
      <color indexed="12"/>
      <name val="Courier New"/>
      <family val="3"/>
    </font>
    <font>
      <sz val="10"/>
      <color indexed="12"/>
      <name val="Arial Narrow"/>
      <family val="2"/>
    </font>
    <font>
      <i/>
      <sz val="10"/>
      <color indexed="12"/>
      <name val="Arial Narrow"/>
      <family val="2"/>
    </font>
    <font>
      <b/>
      <sz val="11"/>
      <name val="Courier New"/>
      <family val="3"/>
    </font>
    <font>
      <u val="single"/>
      <sz val="10"/>
      <name val="Courier New"/>
      <family val="3"/>
    </font>
    <font>
      <b/>
      <u val="single"/>
      <sz val="10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9" fillId="0" borderId="0">
      <alignment/>
      <protection/>
    </xf>
    <xf numFmtId="0" fontId="0" fillId="4" borderId="7" applyNumberFormat="0" applyFont="0" applyAlignment="0" applyProtection="0"/>
    <xf numFmtId="0" fontId="41" fillId="1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85" fontId="6" fillId="0" borderId="0" xfId="42" applyNumberFormat="1" applyFont="1" applyFill="1" applyAlignment="1">
      <alignment vertical="center"/>
    </xf>
    <xf numFmtId="185" fontId="6" fillId="0" borderId="0" xfId="42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10" xfId="42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85" fontId="6" fillId="0" borderId="0" xfId="42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43" fontId="6" fillId="0" borderId="0" xfId="42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43" fontId="5" fillId="0" borderId="0" xfId="42" applyFont="1" applyFill="1" applyAlignment="1">
      <alignment vertical="center"/>
    </xf>
    <xf numFmtId="43" fontId="7" fillId="0" borderId="0" xfId="42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4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42" applyFont="1" applyFill="1" applyBorder="1" applyAlignment="1">
      <alignment vertical="center"/>
    </xf>
    <xf numFmtId="185" fontId="7" fillId="0" borderId="10" xfId="42" applyNumberFormat="1" applyFont="1" applyFill="1" applyBorder="1" applyAlignment="1">
      <alignment vertical="center"/>
    </xf>
    <xf numFmtId="185" fontId="7" fillId="0" borderId="11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6" fillId="0" borderId="0" xfId="0" applyNumberFormat="1" applyFont="1" applyFill="1" applyAlignment="1">
      <alignment vertical="center"/>
    </xf>
    <xf numFmtId="185" fontId="7" fillId="0" borderId="0" xfId="42" applyNumberFormat="1" applyFont="1" applyFill="1" applyBorder="1" applyAlignment="1">
      <alignment vertical="center"/>
    </xf>
    <xf numFmtId="43" fontId="6" fillId="0" borderId="0" xfId="42" applyFont="1" applyFill="1" applyAlignment="1">
      <alignment horizontal="left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indent="1"/>
    </xf>
    <xf numFmtId="43" fontId="6" fillId="0" borderId="0" xfId="42" applyFont="1" applyFill="1" applyAlignment="1" quotePrefix="1">
      <alignment vertical="center"/>
    </xf>
    <xf numFmtId="0" fontId="6" fillId="0" borderId="0" xfId="0" applyFont="1" applyFill="1" applyBorder="1" applyAlignment="1">
      <alignment/>
    </xf>
    <xf numFmtId="38" fontId="8" fillId="0" borderId="0" xfId="57" applyNumberFormat="1" applyFont="1" applyFill="1" applyBorder="1" applyAlignment="1">
      <alignment/>
      <protection/>
    </xf>
    <xf numFmtId="38" fontId="8" fillId="0" borderId="0" xfId="57" applyNumberFormat="1" applyFont="1" applyFill="1" applyBorder="1" applyAlignment="1">
      <alignment horizontal="center"/>
      <protection/>
    </xf>
    <xf numFmtId="38" fontId="8" fillId="0" borderId="0" xfId="57" applyNumberFormat="1" applyFont="1" applyFill="1" applyBorder="1">
      <alignment/>
      <protection/>
    </xf>
    <xf numFmtId="40" fontId="8" fillId="0" borderId="0" xfId="57" applyNumberFormat="1" applyFont="1" applyFill="1" applyBorder="1">
      <alignment/>
      <protection/>
    </xf>
    <xf numFmtId="40" fontId="10" fillId="0" borderId="0" xfId="57" applyNumberFormat="1" applyFont="1" applyFill="1" applyBorder="1">
      <alignment/>
      <protection/>
    </xf>
    <xf numFmtId="38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85" fontId="11" fillId="0" borderId="0" xfId="42" applyNumberFormat="1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185" fontId="13" fillId="0" borderId="0" xfId="42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5" fontId="14" fillId="0" borderId="0" xfId="42" applyNumberFormat="1" applyFont="1" applyFill="1" applyAlignment="1">
      <alignment vertical="center"/>
    </xf>
    <xf numFmtId="185" fontId="12" fillId="0" borderId="0" xfId="42" applyNumberFormat="1" applyFont="1" applyFill="1" applyAlignment="1">
      <alignment vertical="center"/>
    </xf>
    <xf numFmtId="185" fontId="12" fillId="0" borderId="0" xfId="0" applyNumberFormat="1" applyFont="1" applyFill="1" applyAlignment="1">
      <alignment vertical="center"/>
    </xf>
    <xf numFmtId="37" fontId="15" fillId="0" borderId="0" xfId="0" applyNumberFormat="1" applyFont="1" applyFill="1" applyBorder="1" applyAlignment="1">
      <alignment horizontal="left" vertical="center"/>
    </xf>
    <xf numFmtId="37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quotePrefix="1">
      <alignment horizontal="center" vertical="center"/>
    </xf>
    <xf numFmtId="37" fontId="11" fillId="0" borderId="0" xfId="0" applyNumberFormat="1" applyFont="1" applyFill="1" applyBorder="1" applyAlignment="1">
      <alignment vertical="center"/>
    </xf>
    <xf numFmtId="185" fontId="11" fillId="0" borderId="0" xfId="42" applyNumberFormat="1" applyFont="1" applyFill="1" applyBorder="1" applyAlignment="1">
      <alignment vertical="center"/>
    </xf>
    <xf numFmtId="9" fontId="11" fillId="0" borderId="0" xfId="60" applyFont="1" applyFill="1" applyBorder="1" applyAlignment="1">
      <alignment vertical="center"/>
    </xf>
    <xf numFmtId="37" fontId="6" fillId="0" borderId="1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185" fontId="20" fillId="0" borderId="0" xfId="42" applyNumberFormat="1" applyFont="1" applyFill="1" applyAlignment="1">
      <alignment vertical="center"/>
    </xf>
    <xf numFmtId="37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85" fontId="21" fillId="0" borderId="0" xfId="42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85" fontId="20" fillId="0" borderId="0" xfId="42" applyNumberFormat="1" applyFont="1" applyFill="1" applyBorder="1" applyAlignment="1">
      <alignment vertical="center"/>
    </xf>
    <xf numFmtId="38" fontId="20" fillId="0" borderId="0" xfId="0" applyNumberFormat="1" applyFont="1" applyFill="1" applyAlignment="1">
      <alignment vertical="center"/>
    </xf>
    <xf numFmtId="38" fontId="20" fillId="0" borderId="0" xfId="0" applyNumberFormat="1" applyFont="1" applyFill="1" applyAlignment="1">
      <alignment horizontal="centerContinuous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85" fontId="20" fillId="0" borderId="0" xfId="42" applyNumberFormat="1" applyFont="1" applyFill="1" applyAlignment="1">
      <alignment/>
    </xf>
    <xf numFmtId="185" fontId="20" fillId="0" borderId="0" xfId="42" applyNumberFormat="1" applyFont="1" applyFill="1" applyBorder="1" applyAlignment="1">
      <alignment/>
    </xf>
    <xf numFmtId="0" fontId="19" fillId="0" borderId="0" xfId="0" applyFont="1" applyFill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185" fontId="20" fillId="0" borderId="0" xfId="0" applyNumberFormat="1" applyFont="1" applyFill="1" applyAlignment="1">
      <alignment/>
    </xf>
    <xf numFmtId="40" fontId="22" fillId="0" borderId="0" xfId="57" applyNumberFormat="1" applyFont="1" applyFill="1" applyBorder="1">
      <alignment/>
      <protection/>
    </xf>
    <xf numFmtId="40" fontId="23" fillId="0" borderId="0" xfId="57" applyNumberFormat="1" applyFont="1" applyFill="1" applyBorder="1">
      <alignment/>
      <protection/>
    </xf>
    <xf numFmtId="38" fontId="22" fillId="0" borderId="0" xfId="57" applyNumberFormat="1" applyFont="1" applyFill="1" applyBorder="1" applyAlignment="1">
      <alignment/>
      <protection/>
    </xf>
    <xf numFmtId="38" fontId="22" fillId="0" borderId="0" xfId="57" applyNumberFormat="1" applyFont="1" applyFill="1" applyBorder="1" applyAlignment="1">
      <alignment horizontal="center"/>
      <protection/>
    </xf>
    <xf numFmtId="38" fontId="22" fillId="0" borderId="0" xfId="57" applyNumberFormat="1" applyFont="1" applyFill="1" applyBorder="1">
      <alignment/>
      <protection/>
    </xf>
    <xf numFmtId="38" fontId="2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185" fontId="20" fillId="0" borderId="0" xfId="0" applyNumberFormat="1" applyFont="1" applyFill="1" applyAlignment="1">
      <alignment vertical="center"/>
    </xf>
    <xf numFmtId="9" fontId="20" fillId="0" borderId="0" xfId="60" applyFont="1" applyFill="1" applyBorder="1" applyAlignment="1">
      <alignment vertical="center"/>
    </xf>
    <xf numFmtId="185" fontId="20" fillId="0" borderId="0" xfId="42" applyNumberFormat="1" applyFont="1" applyFill="1" applyBorder="1" applyAlignment="1">
      <alignment horizontal="center" vertical="center"/>
    </xf>
    <xf numFmtId="43" fontId="20" fillId="0" borderId="0" xfId="42" applyFont="1" applyFill="1" applyBorder="1" applyAlignment="1">
      <alignment horizontal="center" vertical="center"/>
    </xf>
    <xf numFmtId="191" fontId="20" fillId="0" borderId="0" xfId="42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left" vertical="center"/>
    </xf>
    <xf numFmtId="37" fontId="4" fillId="0" borderId="0" xfId="0" applyNumberFormat="1" applyFont="1" applyFill="1" applyAlignment="1">
      <alignment horizontal="right" vertical="center"/>
    </xf>
    <xf numFmtId="37" fontId="24" fillId="0" borderId="0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25" fillId="0" borderId="0" xfId="0" applyNumberFormat="1" applyFont="1" applyFill="1" applyAlignment="1">
      <alignment horizontal="center" vertical="center"/>
    </xf>
    <xf numFmtId="37" fontId="26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185" fontId="6" fillId="0" borderId="0" xfId="42" applyNumberFormat="1" applyFont="1" applyFill="1" applyAlignment="1">
      <alignment horizontal="center" vertical="center"/>
    </xf>
    <xf numFmtId="185" fontId="6" fillId="0" borderId="10" xfId="42" applyNumberFormat="1" applyFont="1" applyFill="1" applyBorder="1" applyAlignment="1">
      <alignment horizontal="center" vertical="center"/>
    </xf>
    <xf numFmtId="9" fontId="6" fillId="0" borderId="0" xfId="60" applyFont="1" applyFill="1" applyAlignment="1">
      <alignment vertical="center"/>
    </xf>
    <xf numFmtId="43" fontId="6" fillId="0" borderId="0" xfId="42" applyFont="1" applyFill="1" applyAlignment="1">
      <alignment horizontal="left" vertical="center"/>
    </xf>
    <xf numFmtId="9" fontId="6" fillId="0" borderId="0" xfId="60" applyFont="1" applyFill="1" applyBorder="1" applyAlignment="1">
      <alignment vertical="center"/>
    </xf>
    <xf numFmtId="185" fontId="6" fillId="0" borderId="11" xfId="42" applyNumberFormat="1" applyFont="1" applyFill="1" applyBorder="1" applyAlignment="1">
      <alignment vertical="center"/>
    </xf>
    <xf numFmtId="43" fontId="6" fillId="0" borderId="0" xfId="42" applyFont="1" applyFill="1" applyAlignment="1">
      <alignment horizontal="left" vertical="center" indent="2"/>
    </xf>
    <xf numFmtId="185" fontId="6" fillId="0" borderId="12" xfId="42" applyNumberFormat="1" applyFont="1" applyFill="1" applyBorder="1" applyAlignment="1">
      <alignment vertical="center"/>
    </xf>
    <xf numFmtId="187" fontId="6" fillId="0" borderId="0" xfId="42" applyNumberFormat="1" applyFont="1" applyFill="1" applyAlignment="1">
      <alignment horizontal="center" vertical="center"/>
    </xf>
    <xf numFmtId="187" fontId="6" fillId="0" borderId="0" xfId="42" applyNumberFormat="1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Fill="1" applyAlignment="1">
      <alignment horizontal="centerContinuous" vertical="center"/>
    </xf>
    <xf numFmtId="15" fontId="26" fillId="0" borderId="0" xfId="0" applyNumberFormat="1" applyFont="1" applyFill="1" applyAlignment="1" quotePrefix="1">
      <alignment horizontal="center"/>
    </xf>
    <xf numFmtId="38" fontId="26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185" fontId="0" fillId="0" borderId="0" xfId="42" applyNumberFormat="1" applyFont="1" applyFill="1" applyAlignment="1">
      <alignment vertical="center"/>
    </xf>
    <xf numFmtId="185" fontId="6" fillId="0" borderId="0" xfId="42" applyNumberFormat="1" applyFont="1" applyFill="1" applyAlignment="1" quotePrefix="1">
      <alignment vertical="center"/>
    </xf>
    <xf numFmtId="185" fontId="7" fillId="0" borderId="0" xfId="42" applyNumberFormat="1" applyFont="1" applyFill="1" applyAlignment="1">
      <alignment vertical="center"/>
    </xf>
    <xf numFmtId="185" fontId="6" fillId="0" borderId="13" xfId="42" applyNumberFormat="1" applyFont="1" applyFill="1" applyBorder="1" applyAlignment="1">
      <alignment vertical="center"/>
    </xf>
    <xf numFmtId="185" fontId="27" fillId="0" borderId="0" xfId="42" applyNumberFormat="1" applyFont="1" applyFill="1" applyAlignment="1">
      <alignment vertical="center"/>
    </xf>
    <xf numFmtId="43" fontId="6" fillId="0" borderId="0" xfId="42" applyNumberFormat="1" applyFont="1" applyFill="1" applyAlignment="1">
      <alignment horizontal="left" vertical="center" indent="2"/>
    </xf>
    <xf numFmtId="40" fontId="6" fillId="0" borderId="0" xfId="0" applyNumberFormat="1" applyFont="1" applyFill="1" applyAlignment="1">
      <alignment vertical="center"/>
    </xf>
    <xf numFmtId="43" fontId="5" fillId="0" borderId="0" xfId="42" applyFont="1" applyFill="1" applyAlignment="1">
      <alignment/>
    </xf>
    <xf numFmtId="43" fontId="6" fillId="0" borderId="0" xfId="42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5" fontId="6" fillId="0" borderId="0" xfId="42" applyNumberFormat="1" applyFont="1" applyFill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43" fontId="6" fillId="0" borderId="0" xfId="42" applyFont="1" applyFill="1" applyAlignment="1">
      <alignment horizontal="center"/>
    </xf>
    <xf numFmtId="185" fontId="6" fillId="0" borderId="0" xfId="42" applyNumberFormat="1" applyFont="1" applyFill="1" applyAlignment="1">
      <alignment/>
    </xf>
    <xf numFmtId="185" fontId="6" fillId="0" borderId="15" xfId="42" applyNumberFormat="1" applyFont="1" applyFill="1" applyBorder="1" applyAlignment="1">
      <alignment/>
    </xf>
    <xf numFmtId="185" fontId="6" fillId="0" borderId="16" xfId="42" applyNumberFormat="1" applyFont="1" applyFill="1" applyBorder="1" applyAlignment="1">
      <alignment/>
    </xf>
    <xf numFmtId="185" fontId="6" fillId="0" borderId="17" xfId="42" applyNumberFormat="1" applyFont="1" applyFill="1" applyBorder="1" applyAlignment="1">
      <alignment/>
    </xf>
    <xf numFmtId="185" fontId="6" fillId="0" borderId="18" xfId="42" applyNumberFormat="1" applyFont="1" applyFill="1" applyBorder="1" applyAlignment="1">
      <alignment/>
    </xf>
    <xf numFmtId="185" fontId="6" fillId="0" borderId="19" xfId="42" applyNumberFormat="1" applyFont="1" applyFill="1" applyBorder="1" applyAlignment="1">
      <alignment/>
    </xf>
    <xf numFmtId="185" fontId="6" fillId="0" borderId="20" xfId="42" applyNumberFormat="1" applyFont="1" applyFill="1" applyBorder="1" applyAlignment="1">
      <alignment/>
    </xf>
    <xf numFmtId="185" fontId="6" fillId="0" borderId="10" xfId="42" applyNumberFormat="1" applyFont="1" applyFill="1" applyBorder="1" applyAlignment="1">
      <alignment/>
    </xf>
    <xf numFmtId="185" fontId="6" fillId="0" borderId="21" xfId="4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43" fontId="6" fillId="0" borderId="0" xfId="42" applyFont="1" applyFill="1" applyAlignment="1" quotePrefix="1">
      <alignment/>
    </xf>
    <xf numFmtId="185" fontId="6" fillId="0" borderId="11" xfId="42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85" fontId="7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F June 2000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8</xdr:col>
      <xdr:colOff>0</xdr:colOff>
      <xdr:row>65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763250"/>
          <a:ext cx="7353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The Condensed Unaudited Consolidated Income Statement should be read in conjunction with the Audited Financial Statements for the financial year ended 31 December 2007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0</xdr:rowOff>
    </xdr:from>
    <xdr:to>
      <xdr:col>8</xdr:col>
      <xdr:colOff>0</xdr:colOff>
      <xdr:row>65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10677525"/>
          <a:ext cx="71532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Condensed Unaudited Consolidated Balance Sheet should be read in conjunction with the Audited Financial Statements for the financial year ended 31 December 2007.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13</xdr:col>
      <xdr:colOff>0</xdr:colOff>
      <xdr:row>88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801850"/>
          <a:ext cx="11372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The Condensed Unaudited Consolidated Statement Of Changes in Equity should be read in conjunction with the Audited Financial Statements for the financial year ended  31 December 2007.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6</xdr:col>
      <xdr:colOff>0</xdr:colOff>
      <xdr:row>72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011025"/>
          <a:ext cx="773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Condensed Audited Consolidated Cash Flow Statement should be read in conjunction with the Audited Financial Statements for the financial year ended 31 December 2007.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37">
      <selection activeCell="A67" sqref="A67"/>
    </sheetView>
  </sheetViews>
  <sheetFormatPr defaultColWidth="9.140625" defaultRowHeight="12.75"/>
  <cols>
    <col min="1" max="1" width="38.28125" style="27" customWidth="1"/>
    <col min="2" max="2" width="16.7109375" style="45" customWidth="1"/>
    <col min="3" max="3" width="1.7109375" style="11" customWidth="1"/>
    <col min="4" max="4" width="16.7109375" style="45" customWidth="1"/>
    <col min="5" max="5" width="1.7109375" style="11" customWidth="1"/>
    <col min="6" max="6" width="16.7109375" style="45" customWidth="1"/>
    <col min="7" max="7" width="1.7109375" style="11" customWidth="1"/>
    <col min="8" max="8" width="16.7109375" style="45" customWidth="1"/>
    <col min="9" max="9" width="9.140625" style="27" customWidth="1"/>
    <col min="10" max="10" width="12.00390625" style="49" customWidth="1"/>
    <col min="11" max="11" width="13.8515625" style="47" bestFit="1" customWidth="1"/>
    <col min="12" max="12" width="15.421875" style="53" bestFit="1" customWidth="1"/>
    <col min="13" max="28" width="9.140625" style="47" customWidth="1"/>
    <col min="29" max="16384" width="9.140625" style="27" customWidth="1"/>
  </cols>
  <sheetData>
    <row r="1" spans="2:12" ht="15">
      <c r="B1" s="94"/>
      <c r="C1" s="94"/>
      <c r="D1" s="94"/>
      <c r="E1" s="94"/>
      <c r="F1" s="94"/>
      <c r="G1" s="94"/>
      <c r="H1" s="95"/>
      <c r="L1" s="52"/>
    </row>
    <row r="2" spans="1:12" s="66" customFormat="1" ht="19.5">
      <c r="A2" s="13" t="s">
        <v>63</v>
      </c>
      <c r="B2" s="45"/>
      <c r="C2" s="11"/>
      <c r="D2" s="45"/>
      <c r="E2" s="11"/>
      <c r="F2" s="45"/>
      <c r="G2" s="96"/>
      <c r="H2" s="96"/>
      <c r="I2" s="27"/>
      <c r="J2" s="67"/>
      <c r="L2" s="65"/>
    </row>
    <row r="3" spans="1:12" s="66" customFormat="1" ht="19.5">
      <c r="A3" s="13" t="s">
        <v>138</v>
      </c>
      <c r="B3" s="45"/>
      <c r="C3" s="11"/>
      <c r="D3" s="45"/>
      <c r="E3" s="11"/>
      <c r="F3" s="45"/>
      <c r="G3" s="96"/>
      <c r="H3" s="96"/>
      <c r="I3" s="27"/>
      <c r="J3" s="67"/>
      <c r="L3" s="65"/>
    </row>
    <row r="4" spans="1:12" s="66" customFormat="1" ht="19.5">
      <c r="A4" s="13" t="s">
        <v>148</v>
      </c>
      <c r="B4" s="11"/>
      <c r="C4" s="11"/>
      <c r="D4" s="11"/>
      <c r="E4" s="11"/>
      <c r="F4" s="11"/>
      <c r="G4" s="11"/>
      <c r="H4" s="11"/>
      <c r="I4" s="27"/>
      <c r="J4" s="67"/>
      <c r="L4" s="65"/>
    </row>
    <row r="5" spans="1:12" ht="15" customHeight="1">
      <c r="A5" s="13"/>
      <c r="B5" s="11"/>
      <c r="D5" s="11"/>
      <c r="F5" s="27"/>
      <c r="H5" s="97"/>
      <c r="L5" s="54"/>
    </row>
    <row r="6" spans="1:28" s="7" customFormat="1" ht="13.5">
      <c r="A6" s="14"/>
      <c r="B6" s="97" t="s">
        <v>81</v>
      </c>
      <c r="C6" s="98"/>
      <c r="D6" s="97" t="s">
        <v>81</v>
      </c>
      <c r="E6" s="98"/>
      <c r="F6" s="97" t="s">
        <v>118</v>
      </c>
      <c r="G6" s="98"/>
      <c r="H6" s="97" t="s">
        <v>83</v>
      </c>
      <c r="J6" s="50"/>
      <c r="K6" s="48"/>
      <c r="L6" s="55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s="7" customFormat="1" ht="13.5">
      <c r="A7" s="14"/>
      <c r="B7" s="99" t="s">
        <v>82</v>
      </c>
      <c r="D7" s="99" t="s">
        <v>82</v>
      </c>
      <c r="E7" s="99"/>
      <c r="F7" s="99" t="s">
        <v>151</v>
      </c>
      <c r="H7" s="99" t="s">
        <v>151</v>
      </c>
      <c r="J7" s="50"/>
      <c r="K7" s="48"/>
      <c r="L7" s="56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s="7" customFormat="1" ht="13.5">
      <c r="A8" s="7" t="s">
        <v>77</v>
      </c>
      <c r="B8" s="99" t="s">
        <v>149</v>
      </c>
      <c r="C8" s="5"/>
      <c r="D8" s="99" t="s">
        <v>150</v>
      </c>
      <c r="E8" s="5"/>
      <c r="F8" s="99" t="s">
        <v>149</v>
      </c>
      <c r="G8" s="5"/>
      <c r="H8" s="99" t="s">
        <v>150</v>
      </c>
      <c r="J8" s="50"/>
      <c r="K8" s="48"/>
      <c r="L8" s="56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s="7" customFormat="1" ht="13.5">
      <c r="A9" s="19"/>
      <c r="B9" s="5" t="s">
        <v>6</v>
      </c>
      <c r="C9" s="5"/>
      <c r="D9" s="5" t="s">
        <v>6</v>
      </c>
      <c r="E9" s="5"/>
      <c r="F9" s="5" t="s">
        <v>6</v>
      </c>
      <c r="G9" s="5"/>
      <c r="H9" s="5" t="s">
        <v>6</v>
      </c>
      <c r="J9" s="50"/>
      <c r="K9" s="48"/>
      <c r="L9" s="55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s="7" customFormat="1" ht="13.5">
      <c r="A10" s="19"/>
      <c r="B10" s="100" t="s">
        <v>68</v>
      </c>
      <c r="C10" s="5"/>
      <c r="D10" s="100" t="s">
        <v>68</v>
      </c>
      <c r="E10" s="5"/>
      <c r="F10" s="100" t="s">
        <v>68</v>
      </c>
      <c r="G10" s="5"/>
      <c r="H10" s="100" t="str">
        <f>D10</f>
        <v>(Unaudited)</v>
      </c>
      <c r="J10" s="50"/>
      <c r="K10" s="48"/>
      <c r="L10" s="5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s="7" customFormat="1" ht="13.5">
      <c r="B11" s="12"/>
      <c r="C11" s="28"/>
      <c r="D11" s="12"/>
      <c r="E11" s="28"/>
      <c r="F11" s="12"/>
      <c r="G11" s="28"/>
      <c r="H11" s="12"/>
      <c r="J11" s="50"/>
      <c r="K11" s="48"/>
      <c r="L11" s="5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12" s="68" customFormat="1" ht="13.5">
      <c r="A12" s="10" t="s">
        <v>12</v>
      </c>
      <c r="B12" s="1">
        <f>F12-1836230</f>
        <v>1992602</v>
      </c>
      <c r="C12" s="2"/>
      <c r="D12" s="101">
        <v>1367061</v>
      </c>
      <c r="E12" s="2"/>
      <c r="F12" s="1">
        <f>3827017+1815</f>
        <v>3828832</v>
      </c>
      <c r="G12" s="2">
        <v>680</v>
      </c>
      <c r="H12" s="101">
        <v>2125739</v>
      </c>
      <c r="I12" s="7"/>
      <c r="J12" s="64"/>
      <c r="K12" s="88"/>
      <c r="L12" s="69"/>
    </row>
    <row r="13" spans="1:12" s="68" customFormat="1" ht="13.5">
      <c r="A13" s="10"/>
      <c r="B13" s="1"/>
      <c r="C13" s="2"/>
      <c r="D13" s="1"/>
      <c r="E13" s="2"/>
      <c r="F13" s="1"/>
      <c r="G13" s="2"/>
      <c r="H13" s="1"/>
      <c r="I13" s="7"/>
      <c r="J13" s="64"/>
      <c r="L13" s="69"/>
    </row>
    <row r="14" spans="1:12" s="68" customFormat="1" ht="13.5">
      <c r="A14" s="10" t="s">
        <v>94</v>
      </c>
      <c r="B14" s="4">
        <f>F14+1109379</f>
        <v>-1276805</v>
      </c>
      <c r="C14" s="2"/>
      <c r="D14" s="102">
        <v>-886989</v>
      </c>
      <c r="E14" s="2"/>
      <c r="F14" s="4">
        <f>-2354184-32000</f>
        <v>-2386184</v>
      </c>
      <c r="G14" s="2"/>
      <c r="H14" s="102">
        <v>-1399941</v>
      </c>
      <c r="I14" s="7"/>
      <c r="J14" s="64"/>
      <c r="K14" s="88"/>
      <c r="L14" s="69"/>
    </row>
    <row r="15" spans="1:12" s="68" customFormat="1" ht="13.5">
      <c r="A15" s="10"/>
      <c r="B15" s="103"/>
      <c r="C15" s="7"/>
      <c r="D15" s="103"/>
      <c r="E15" s="7"/>
      <c r="F15" s="103"/>
      <c r="G15" s="7"/>
      <c r="H15" s="103"/>
      <c r="I15" s="7"/>
      <c r="J15" s="64"/>
      <c r="L15" s="89"/>
    </row>
    <row r="16" spans="1:12" s="68" customFormat="1" ht="13.5">
      <c r="A16" s="10" t="s">
        <v>95</v>
      </c>
      <c r="B16" s="1">
        <f>SUM(B12:B14)</f>
        <v>715797</v>
      </c>
      <c r="C16" s="2"/>
      <c r="D16" s="1">
        <f>D12+D14</f>
        <v>480072</v>
      </c>
      <c r="E16" s="2"/>
      <c r="F16" s="1">
        <f>SUM(F12:F14)</f>
        <v>1442648</v>
      </c>
      <c r="G16" s="2"/>
      <c r="H16" s="1">
        <f>SUM(H12:H14)</f>
        <v>725798</v>
      </c>
      <c r="I16" s="7"/>
      <c r="J16" s="64"/>
      <c r="K16" s="88"/>
      <c r="L16" s="69"/>
    </row>
    <row r="17" spans="1:28" s="7" customFormat="1" ht="13.5">
      <c r="A17" s="10"/>
      <c r="B17" s="1"/>
      <c r="C17" s="2"/>
      <c r="D17" s="1"/>
      <c r="E17" s="2"/>
      <c r="F17" s="1"/>
      <c r="G17" s="2"/>
      <c r="H17" s="1"/>
      <c r="J17" s="50"/>
      <c r="K17" s="48"/>
      <c r="L17" s="59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12" s="68" customFormat="1" ht="13.5">
      <c r="A18" s="10" t="s">
        <v>21</v>
      </c>
      <c r="B18" s="1"/>
      <c r="C18" s="2"/>
      <c r="D18" s="1"/>
      <c r="E18" s="2"/>
      <c r="F18" s="1"/>
      <c r="G18" s="2"/>
      <c r="H18" s="1"/>
      <c r="I18" s="7"/>
      <c r="J18" s="64"/>
      <c r="L18" s="69"/>
    </row>
    <row r="19" spans="1:12" s="68" customFormat="1" ht="13.5">
      <c r="A19" s="10" t="s">
        <v>126</v>
      </c>
      <c r="B19" s="1">
        <f>F19-37512</f>
        <v>0</v>
      </c>
      <c r="C19" s="2"/>
      <c r="D19" s="1">
        <v>85553</v>
      </c>
      <c r="E19" s="2"/>
      <c r="F19" s="1">
        <v>37512</v>
      </c>
      <c r="G19" s="2"/>
      <c r="H19" s="1">
        <v>85553</v>
      </c>
      <c r="I19" s="7"/>
      <c r="J19" s="64"/>
      <c r="K19" s="88"/>
      <c r="L19" s="69"/>
    </row>
    <row r="20" spans="1:12" s="68" customFormat="1" ht="13.5">
      <c r="A20" s="10" t="s">
        <v>127</v>
      </c>
      <c r="B20" s="1">
        <f>F20-47039</f>
        <v>48752</v>
      </c>
      <c r="C20" s="2"/>
      <c r="D20" s="101">
        <v>33299</v>
      </c>
      <c r="E20" s="2"/>
      <c r="F20" s="1">
        <v>95791</v>
      </c>
      <c r="G20" s="2"/>
      <c r="H20" s="101">
        <v>42741</v>
      </c>
      <c r="I20" s="7"/>
      <c r="J20" s="64"/>
      <c r="K20" s="88"/>
      <c r="L20" s="69"/>
    </row>
    <row r="21" spans="1:12" s="68" customFormat="1" ht="13.5">
      <c r="A21" s="10"/>
      <c r="B21" s="1"/>
      <c r="C21" s="2"/>
      <c r="D21" s="1"/>
      <c r="E21" s="2"/>
      <c r="F21" s="1"/>
      <c r="G21" s="2"/>
      <c r="H21" s="1"/>
      <c r="I21" s="7"/>
      <c r="J21" s="64"/>
      <c r="L21" s="69"/>
    </row>
    <row r="22" spans="1:12" s="68" customFormat="1" ht="13.5">
      <c r="A22" s="10" t="s">
        <v>102</v>
      </c>
      <c r="B22" s="1">
        <f>F22+175</f>
        <v>-163</v>
      </c>
      <c r="C22" s="2"/>
      <c r="D22" s="101">
        <v>-678</v>
      </c>
      <c r="E22" s="2"/>
      <c r="F22" s="1">
        <v>-338</v>
      </c>
      <c r="G22" s="2"/>
      <c r="H22" s="101">
        <v>-1191</v>
      </c>
      <c r="I22" s="7"/>
      <c r="J22" s="64"/>
      <c r="K22" s="88"/>
      <c r="L22" s="69"/>
    </row>
    <row r="23" spans="1:28" s="7" customFormat="1" ht="13.5">
      <c r="A23" s="10"/>
      <c r="B23" s="1"/>
      <c r="C23" s="2"/>
      <c r="D23" s="1"/>
      <c r="E23" s="2"/>
      <c r="F23" s="1"/>
      <c r="G23" s="2"/>
      <c r="H23" s="1"/>
      <c r="J23" s="50"/>
      <c r="K23" s="48"/>
      <c r="L23" s="59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12" s="68" customFormat="1" ht="13.5">
      <c r="A24" s="10" t="s">
        <v>101</v>
      </c>
      <c r="B24" s="1">
        <f>F24+114942</f>
        <v>-108503</v>
      </c>
      <c r="C24" s="2"/>
      <c r="D24" s="101">
        <v>-129316</v>
      </c>
      <c r="E24" s="2"/>
      <c r="F24" s="1">
        <v>-223445</v>
      </c>
      <c r="G24" s="2"/>
      <c r="H24" s="101">
        <v>-218242</v>
      </c>
      <c r="I24" s="7"/>
      <c r="J24" s="64"/>
      <c r="K24" s="88"/>
      <c r="L24" s="69"/>
    </row>
    <row r="25" spans="1:28" s="7" customFormat="1" ht="13.5">
      <c r="A25" s="10"/>
      <c r="B25" s="1"/>
      <c r="C25" s="2"/>
      <c r="D25" s="1"/>
      <c r="E25" s="2"/>
      <c r="F25" s="1"/>
      <c r="G25" s="2"/>
      <c r="H25" s="1"/>
      <c r="J25" s="50"/>
      <c r="K25" s="48"/>
      <c r="L25" s="5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2" s="68" customFormat="1" ht="13.5">
      <c r="A26" s="10" t="s">
        <v>103</v>
      </c>
      <c r="B26" s="1">
        <f>F26+43129</f>
        <v>-64417</v>
      </c>
      <c r="C26" s="2"/>
      <c r="D26" s="101">
        <v>-10323</v>
      </c>
      <c r="E26" s="2"/>
      <c r="F26" s="1">
        <v>-107546</v>
      </c>
      <c r="G26" s="2"/>
      <c r="H26" s="101">
        <v>-18411</v>
      </c>
      <c r="I26" s="7"/>
      <c r="J26" s="64"/>
      <c r="K26" s="88"/>
      <c r="L26" s="69"/>
    </row>
    <row r="27" spans="1:28" s="7" customFormat="1" ht="13.5">
      <c r="A27" s="10"/>
      <c r="B27" s="1"/>
      <c r="C27" s="2"/>
      <c r="D27" s="1"/>
      <c r="E27" s="2"/>
      <c r="F27" s="1"/>
      <c r="G27" s="2"/>
      <c r="H27" s="1"/>
      <c r="J27" s="50"/>
      <c r="K27" s="48"/>
      <c r="L27" s="5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12" s="68" customFormat="1" ht="13.5">
      <c r="A28" s="10" t="s">
        <v>104</v>
      </c>
      <c r="B28" s="1">
        <f>F28+346342</f>
        <v>-342499</v>
      </c>
      <c r="C28" s="2"/>
      <c r="D28" s="101">
        <v>-231260</v>
      </c>
      <c r="E28" s="2"/>
      <c r="F28" s="1">
        <v>-688841</v>
      </c>
      <c r="G28" s="2"/>
      <c r="H28" s="101">
        <v>-282648</v>
      </c>
      <c r="I28" s="7"/>
      <c r="J28" s="64"/>
      <c r="K28" s="88"/>
      <c r="L28" s="69"/>
    </row>
    <row r="29" spans="1:28" s="7" customFormat="1" ht="13.5">
      <c r="A29" s="10"/>
      <c r="B29" s="1"/>
      <c r="C29" s="2"/>
      <c r="D29" s="1"/>
      <c r="E29" s="2"/>
      <c r="F29" s="1"/>
      <c r="G29" s="2"/>
      <c r="H29" s="1"/>
      <c r="J29" s="50"/>
      <c r="K29" s="48"/>
      <c r="L29" s="59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12" s="68" customFormat="1" ht="13.5">
      <c r="A30" s="10" t="s">
        <v>26</v>
      </c>
      <c r="B30" s="1"/>
      <c r="C30" s="2"/>
      <c r="D30" s="1"/>
      <c r="E30" s="2"/>
      <c r="F30" s="1"/>
      <c r="G30" s="2"/>
      <c r="H30" s="1"/>
      <c r="I30" s="7"/>
      <c r="J30" s="64"/>
      <c r="L30" s="69"/>
    </row>
    <row r="31" spans="1:12" s="68" customFormat="1" ht="13.5">
      <c r="A31" s="104" t="s">
        <v>79</v>
      </c>
      <c r="B31" s="1"/>
      <c r="C31" s="2"/>
      <c r="D31" s="1"/>
      <c r="E31" s="2"/>
      <c r="F31" s="1"/>
      <c r="G31" s="2"/>
      <c r="H31" s="1"/>
      <c r="I31" s="7"/>
      <c r="J31" s="64"/>
      <c r="L31" s="69"/>
    </row>
    <row r="32" spans="1:12" s="68" customFormat="1" ht="13.5">
      <c r="A32" s="10" t="s">
        <v>78</v>
      </c>
      <c r="B32" s="4">
        <f>F32-32694</f>
        <v>57286</v>
      </c>
      <c r="C32" s="2"/>
      <c r="D32" s="102">
        <v>44232</v>
      </c>
      <c r="E32" s="2"/>
      <c r="F32" s="102">
        <v>89980</v>
      </c>
      <c r="G32" s="2"/>
      <c r="H32" s="102">
        <v>75646</v>
      </c>
      <c r="I32" s="7"/>
      <c r="J32" s="64"/>
      <c r="K32" s="88"/>
      <c r="L32" s="90"/>
    </row>
    <row r="33" spans="1:12" s="68" customFormat="1" ht="13.5">
      <c r="A33" s="10"/>
      <c r="B33" s="2"/>
      <c r="C33" s="2"/>
      <c r="D33" s="2"/>
      <c r="E33" s="2"/>
      <c r="F33" s="2"/>
      <c r="G33" s="2"/>
      <c r="H33" s="2"/>
      <c r="I33" s="7"/>
      <c r="J33" s="64"/>
      <c r="L33" s="69"/>
    </row>
    <row r="34" spans="1:12" s="68" customFormat="1" ht="13.5">
      <c r="A34" s="10" t="s">
        <v>15</v>
      </c>
      <c r="B34" s="2">
        <f>SUM(B16:B32)</f>
        <v>306253</v>
      </c>
      <c r="C34" s="2"/>
      <c r="D34" s="2">
        <f>SUM(D16:D32)</f>
        <v>271579</v>
      </c>
      <c r="E34" s="2"/>
      <c r="F34" s="2">
        <f>SUM(F16:F32)</f>
        <v>645761</v>
      </c>
      <c r="G34" s="2"/>
      <c r="H34" s="2">
        <f>SUM(H15:H32)</f>
        <v>409246</v>
      </c>
      <c r="I34" s="7"/>
      <c r="J34" s="69"/>
      <c r="K34" s="88"/>
      <c r="L34" s="69"/>
    </row>
    <row r="35" spans="1:12" s="68" customFormat="1" ht="13.5">
      <c r="A35" s="10"/>
      <c r="B35" s="1"/>
      <c r="C35" s="2"/>
      <c r="D35" s="1"/>
      <c r="E35" s="2"/>
      <c r="F35" s="1"/>
      <c r="G35" s="2"/>
      <c r="H35" s="1"/>
      <c r="I35" s="7"/>
      <c r="J35" s="64"/>
      <c r="L35" s="69"/>
    </row>
    <row r="36" spans="1:12" s="68" customFormat="1" ht="13.5">
      <c r="A36" s="10" t="s">
        <v>11</v>
      </c>
      <c r="B36" s="102">
        <f>F36+75829</f>
        <v>-69178</v>
      </c>
      <c r="C36" s="2"/>
      <c r="D36" s="102">
        <v>-38628</v>
      </c>
      <c r="E36" s="2"/>
      <c r="F36" s="102">
        <v>-145007</v>
      </c>
      <c r="G36" s="2"/>
      <c r="H36" s="102">
        <v>-42110</v>
      </c>
      <c r="I36" s="7"/>
      <c r="J36" s="64"/>
      <c r="K36" s="88"/>
      <c r="L36" s="90"/>
    </row>
    <row r="37" spans="1:12" s="68" customFormat="1" ht="13.5">
      <c r="A37" s="10"/>
      <c r="B37" s="105"/>
      <c r="C37" s="2"/>
      <c r="D37" s="2"/>
      <c r="E37" s="2"/>
      <c r="F37" s="2"/>
      <c r="G37" s="2"/>
      <c r="H37" s="2"/>
      <c r="I37" s="7"/>
      <c r="J37" s="64"/>
      <c r="L37" s="69"/>
    </row>
    <row r="38" spans="1:12" s="68" customFormat="1" ht="14.25" thickBot="1">
      <c r="A38" s="18" t="s">
        <v>133</v>
      </c>
      <c r="B38" s="106">
        <f>SUM(B34:B36)</f>
        <v>237075</v>
      </c>
      <c r="C38" s="2"/>
      <c r="D38" s="106">
        <f>SUM(D34:D36)</f>
        <v>232951</v>
      </c>
      <c r="E38" s="2"/>
      <c r="F38" s="106">
        <f>SUM(F33:F36)</f>
        <v>500754</v>
      </c>
      <c r="G38" s="2"/>
      <c r="H38" s="106">
        <f>SUM(H33:H36)</f>
        <v>367136</v>
      </c>
      <c r="I38" s="7"/>
      <c r="J38" s="64"/>
      <c r="L38" s="69"/>
    </row>
    <row r="39" spans="1:12" s="68" customFormat="1" ht="14.25" thickTop="1">
      <c r="A39" s="10"/>
      <c r="B39" s="1"/>
      <c r="C39" s="2"/>
      <c r="D39" s="1"/>
      <c r="E39" s="2"/>
      <c r="F39" s="1"/>
      <c r="G39" s="2"/>
      <c r="H39" s="1"/>
      <c r="I39" s="7"/>
      <c r="J39" s="64"/>
      <c r="L39" s="69"/>
    </row>
    <row r="40" spans="1:28" s="7" customFormat="1" ht="13.5">
      <c r="A40" s="10" t="s">
        <v>96</v>
      </c>
      <c r="B40" s="1"/>
      <c r="C40" s="2"/>
      <c r="D40" s="1"/>
      <c r="E40" s="2"/>
      <c r="F40" s="1"/>
      <c r="G40" s="2"/>
      <c r="H40" s="1"/>
      <c r="J40" s="50"/>
      <c r="K40" s="48"/>
      <c r="L40" s="5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s="7" customFormat="1" ht="13.5">
      <c r="A41" s="107" t="s">
        <v>97</v>
      </c>
      <c r="B41" s="1">
        <f>F41-157071</f>
        <v>125922</v>
      </c>
      <c r="C41" s="2"/>
      <c r="D41" s="1">
        <v>161941</v>
      </c>
      <c r="E41" s="2"/>
      <c r="F41" s="1">
        <v>282993</v>
      </c>
      <c r="G41" s="2"/>
      <c r="H41" s="1">
        <v>253859</v>
      </c>
      <c r="J41" s="50"/>
      <c r="K41" s="51"/>
      <c r="L41" s="59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s="7" customFormat="1" ht="13.5">
      <c r="A42" s="107" t="s">
        <v>98</v>
      </c>
      <c r="B42" s="1">
        <f>F42-106608</f>
        <v>111153</v>
      </c>
      <c r="C42" s="2"/>
      <c r="D42" s="1">
        <v>71010</v>
      </c>
      <c r="E42" s="2"/>
      <c r="F42" s="1">
        <v>217761</v>
      </c>
      <c r="G42" s="2"/>
      <c r="H42" s="1">
        <v>113277</v>
      </c>
      <c r="J42" s="50"/>
      <c r="K42" s="51"/>
      <c r="L42" s="59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s="7" customFormat="1" ht="14.25" thickBot="1">
      <c r="A43" s="10"/>
      <c r="B43" s="108">
        <f>SUM(B41:B42)</f>
        <v>237075</v>
      </c>
      <c r="C43" s="2"/>
      <c r="D43" s="108">
        <f>SUM(D41:D42)</f>
        <v>232951</v>
      </c>
      <c r="E43" s="2"/>
      <c r="F43" s="108">
        <f>SUM(F41:F42)</f>
        <v>500754</v>
      </c>
      <c r="G43" s="2"/>
      <c r="H43" s="108">
        <f>SUM(H41:H42)</f>
        <v>367136</v>
      </c>
      <c r="J43" s="50"/>
      <c r="K43" s="48"/>
      <c r="L43" s="59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12" s="68" customFormat="1" ht="14.25" thickTop="1">
      <c r="A44" s="10"/>
      <c r="B44" s="1"/>
      <c r="C44" s="2"/>
      <c r="D44" s="1"/>
      <c r="E44" s="2"/>
      <c r="F44" s="1"/>
      <c r="G44" s="2"/>
      <c r="H44" s="1"/>
      <c r="I44" s="7"/>
      <c r="J44" s="64"/>
      <c r="L44" s="69"/>
    </row>
    <row r="45" spans="1:12" s="68" customFormat="1" ht="13.5">
      <c r="A45" s="10" t="s">
        <v>22</v>
      </c>
      <c r="B45" s="1"/>
      <c r="C45" s="2"/>
      <c r="D45" s="1"/>
      <c r="E45" s="2"/>
      <c r="F45" s="1"/>
      <c r="G45" s="2"/>
      <c r="H45" s="1"/>
      <c r="I45" s="7"/>
      <c r="J45" s="64"/>
      <c r="L45" s="69"/>
    </row>
    <row r="46" spans="1:12" s="68" customFormat="1" ht="13.5">
      <c r="A46" s="10" t="s">
        <v>23</v>
      </c>
      <c r="B46" s="109">
        <f>(B41/3045058)*100</f>
        <v>4.135290690686352</v>
      </c>
      <c r="C46" s="110"/>
      <c r="D46" s="109">
        <f>(D41/3045058)*100</f>
        <v>5.318158143457366</v>
      </c>
      <c r="E46" s="110"/>
      <c r="F46" s="109">
        <f>(F41/3045058)*100</f>
        <v>9.293517561898657</v>
      </c>
      <c r="G46" s="110"/>
      <c r="H46" s="109">
        <f>(H41/3045058)*100</f>
        <v>8.336754176767732</v>
      </c>
      <c r="I46" s="7"/>
      <c r="J46" s="64"/>
      <c r="L46" s="91"/>
    </row>
    <row r="47" spans="1:12" s="68" customFormat="1" ht="13.5">
      <c r="A47" s="10"/>
      <c r="B47" s="109"/>
      <c r="C47" s="110"/>
      <c r="D47" s="109"/>
      <c r="E47" s="110"/>
      <c r="F47" s="109"/>
      <c r="G47" s="110"/>
      <c r="H47" s="109"/>
      <c r="I47" s="7"/>
      <c r="J47" s="64"/>
      <c r="L47" s="92"/>
    </row>
    <row r="48" spans="1:12" s="68" customFormat="1" ht="13.5">
      <c r="A48" s="10" t="s">
        <v>25</v>
      </c>
      <c r="B48" s="109"/>
      <c r="C48" s="110"/>
      <c r="D48" s="109"/>
      <c r="E48" s="110"/>
      <c r="F48" s="109"/>
      <c r="G48" s="110"/>
      <c r="H48" s="109"/>
      <c r="I48" s="7"/>
      <c r="J48" s="64"/>
      <c r="L48" s="91"/>
    </row>
    <row r="49" spans="1:12" s="68" customFormat="1" ht="13.5">
      <c r="A49" s="10" t="s">
        <v>24</v>
      </c>
      <c r="B49" s="109">
        <f>B46</f>
        <v>4.135290690686352</v>
      </c>
      <c r="C49" s="110"/>
      <c r="D49" s="109">
        <f>D46</f>
        <v>5.318158143457366</v>
      </c>
      <c r="E49" s="110"/>
      <c r="F49" s="109">
        <f>F46</f>
        <v>9.293517561898657</v>
      </c>
      <c r="G49" s="110"/>
      <c r="H49" s="109">
        <f>H46</f>
        <v>8.336754176767732</v>
      </c>
      <c r="I49" s="7"/>
      <c r="J49" s="64"/>
      <c r="L49" s="91"/>
    </row>
    <row r="50" spans="1:12" s="68" customFormat="1" ht="13.5">
      <c r="A50" s="10"/>
      <c r="B50" s="111"/>
      <c r="C50" s="112"/>
      <c r="D50" s="111"/>
      <c r="E50" s="112"/>
      <c r="F50" s="111"/>
      <c r="G50" s="112"/>
      <c r="H50" s="111"/>
      <c r="I50" s="7"/>
      <c r="J50" s="64"/>
      <c r="L50" s="93"/>
    </row>
    <row r="51" spans="1:12" s="68" customFormat="1" ht="13.5">
      <c r="A51" s="7"/>
      <c r="B51" s="12"/>
      <c r="C51" s="28"/>
      <c r="D51" s="12"/>
      <c r="E51" s="28"/>
      <c r="F51" s="12"/>
      <c r="G51" s="28"/>
      <c r="H51" s="12"/>
      <c r="I51" s="7"/>
      <c r="J51" s="64"/>
      <c r="L51" s="93"/>
    </row>
    <row r="52" spans="2:28" s="7" customFormat="1" ht="13.5">
      <c r="B52" s="12"/>
      <c r="C52" s="28"/>
      <c r="D52" s="12"/>
      <c r="E52" s="28"/>
      <c r="F52" s="12"/>
      <c r="G52" s="28"/>
      <c r="H52" s="12"/>
      <c r="J52" s="50"/>
      <c r="K52" s="48"/>
      <c r="L52" s="5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2:28" s="7" customFormat="1" ht="13.5">
      <c r="B53" s="12"/>
      <c r="C53" s="28"/>
      <c r="D53" s="12"/>
      <c r="E53" s="28"/>
      <c r="F53" s="12"/>
      <c r="G53" s="28"/>
      <c r="H53" s="12"/>
      <c r="J53" s="50"/>
      <c r="K53" s="48"/>
      <c r="L53" s="5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2:28" s="7" customFormat="1" ht="13.5">
      <c r="B54" s="103"/>
      <c r="C54" s="28"/>
      <c r="D54" s="12"/>
      <c r="E54" s="28"/>
      <c r="F54" s="103"/>
      <c r="G54" s="28"/>
      <c r="H54" s="12"/>
      <c r="J54" s="50"/>
      <c r="K54" s="48"/>
      <c r="L54" s="60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2:28" s="7" customFormat="1" ht="13.5">
      <c r="B55" s="12"/>
      <c r="C55" s="28"/>
      <c r="D55" s="12"/>
      <c r="E55" s="28"/>
      <c r="F55" s="12"/>
      <c r="G55" s="28"/>
      <c r="H55" s="12"/>
      <c r="J55" s="50"/>
      <c r="K55" s="48"/>
      <c r="L55" s="5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2:28" s="7" customFormat="1" ht="13.5">
      <c r="B56" s="12"/>
      <c r="C56" s="28"/>
      <c r="D56" s="12"/>
      <c r="E56" s="28"/>
      <c r="F56" s="12"/>
      <c r="G56" s="28"/>
      <c r="H56" s="12"/>
      <c r="J56" s="50"/>
      <c r="K56" s="48"/>
      <c r="L56" s="5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2:28" s="7" customFormat="1" ht="13.5">
      <c r="B57" s="12"/>
      <c r="C57" s="28"/>
      <c r="D57" s="12"/>
      <c r="E57" s="28"/>
      <c r="F57" s="12"/>
      <c r="G57" s="28"/>
      <c r="H57" s="12"/>
      <c r="J57" s="50"/>
      <c r="K57" s="48"/>
      <c r="L57" s="5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2:28" s="7" customFormat="1" ht="13.5">
      <c r="B58" s="12"/>
      <c r="C58" s="28"/>
      <c r="D58" s="12"/>
      <c r="E58" s="28"/>
      <c r="F58" s="12"/>
      <c r="G58" s="28"/>
      <c r="H58" s="12"/>
      <c r="J58" s="50"/>
      <c r="K58" s="48"/>
      <c r="L58" s="5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2:28" s="7" customFormat="1" ht="13.5">
      <c r="B59" s="12"/>
      <c r="C59" s="28"/>
      <c r="D59" s="12"/>
      <c r="E59" s="28"/>
      <c r="F59" s="12"/>
      <c r="G59" s="28"/>
      <c r="H59" s="12"/>
      <c r="J59" s="50"/>
      <c r="K59" s="48"/>
      <c r="L59" s="5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2:28" s="7" customFormat="1" ht="13.5">
      <c r="B60" s="12"/>
      <c r="C60" s="28"/>
      <c r="D60" s="12"/>
      <c r="E60" s="28"/>
      <c r="F60" s="12"/>
      <c r="G60" s="28"/>
      <c r="H60" s="12"/>
      <c r="J60" s="50"/>
      <c r="K60" s="48"/>
      <c r="L60" s="5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2:28" s="7" customFormat="1" ht="13.5">
      <c r="B61" s="12"/>
      <c r="C61" s="28"/>
      <c r="D61" s="12"/>
      <c r="E61" s="28"/>
      <c r="F61" s="12"/>
      <c r="G61" s="28"/>
      <c r="H61" s="12"/>
      <c r="J61" s="50"/>
      <c r="K61" s="48"/>
      <c r="L61" s="5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2:28" s="7" customFormat="1" ht="13.5">
      <c r="B62" s="12"/>
      <c r="C62" s="28"/>
      <c r="D62" s="12"/>
      <c r="E62" s="28"/>
      <c r="F62" s="12"/>
      <c r="G62" s="28"/>
      <c r="H62" s="12"/>
      <c r="J62" s="50"/>
      <c r="K62" s="48"/>
      <c r="L62" s="5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2:28" s="7" customFormat="1" ht="13.5">
      <c r="B63" s="12"/>
      <c r="C63" s="28"/>
      <c r="D63" s="12"/>
      <c r="E63" s="28"/>
      <c r="F63" s="12"/>
      <c r="G63" s="28"/>
      <c r="H63" s="12"/>
      <c r="J63" s="50"/>
      <c r="K63" s="48"/>
      <c r="L63" s="5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2:28" s="7" customFormat="1" ht="13.5">
      <c r="B64" s="12"/>
      <c r="C64" s="28"/>
      <c r="D64" s="12"/>
      <c r="E64" s="28"/>
      <c r="F64" s="12"/>
      <c r="G64" s="28"/>
      <c r="H64" s="12"/>
      <c r="J64" s="50"/>
      <c r="K64" s="48"/>
      <c r="L64" s="5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28" s="7" customFormat="1" ht="13.5">
      <c r="B65" s="12"/>
      <c r="C65" s="28"/>
      <c r="D65" s="12"/>
      <c r="E65" s="28"/>
      <c r="F65" s="12"/>
      <c r="G65" s="28"/>
      <c r="H65" s="12"/>
      <c r="J65" s="50"/>
      <c r="K65" s="48"/>
      <c r="L65" s="5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2:28" s="7" customFormat="1" ht="13.5">
      <c r="B66" s="12"/>
      <c r="C66" s="28"/>
      <c r="D66" s="12"/>
      <c r="E66" s="28"/>
      <c r="F66" s="12"/>
      <c r="G66" s="28"/>
      <c r="H66" s="12"/>
      <c r="J66" s="50"/>
      <c r="K66" s="48"/>
      <c r="L66" s="5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28" s="7" customFormat="1" ht="13.5">
      <c r="A67" s="32"/>
      <c r="B67" s="12"/>
      <c r="C67" s="28"/>
      <c r="D67" s="12"/>
      <c r="E67" s="28"/>
      <c r="F67" s="12"/>
      <c r="G67" s="28"/>
      <c r="H67" s="12"/>
      <c r="J67" s="50"/>
      <c r="K67" s="48"/>
      <c r="L67" s="5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1:28" s="7" customFormat="1" ht="13.5">
      <c r="A68" s="32"/>
      <c r="B68" s="12"/>
      <c r="C68" s="28"/>
      <c r="D68" s="12"/>
      <c r="E68" s="28"/>
      <c r="F68" s="12"/>
      <c r="G68" s="28"/>
      <c r="H68" s="12"/>
      <c r="J68" s="50"/>
      <c r="K68" s="48"/>
      <c r="L68" s="5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s="7" customFormat="1" ht="13.5">
      <c r="A69" s="33"/>
      <c r="B69" s="12"/>
      <c r="C69" s="28"/>
      <c r="D69" s="12"/>
      <c r="E69" s="28"/>
      <c r="F69" s="12"/>
      <c r="G69" s="28"/>
      <c r="H69" s="12"/>
      <c r="J69" s="50"/>
      <c r="K69" s="48"/>
      <c r="L69" s="5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7" customFormat="1" ht="13.5">
      <c r="A70" s="10"/>
      <c r="B70" s="12"/>
      <c r="C70" s="28"/>
      <c r="D70" s="12"/>
      <c r="E70" s="28"/>
      <c r="F70" s="12"/>
      <c r="G70" s="28"/>
      <c r="H70" s="12"/>
      <c r="J70" s="50"/>
      <c r="K70" s="48"/>
      <c r="L70" s="5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1:28" s="7" customFormat="1" ht="13.5">
      <c r="A71" s="10"/>
      <c r="B71" s="12"/>
      <c r="C71" s="28"/>
      <c r="D71" s="12"/>
      <c r="E71" s="28"/>
      <c r="F71" s="12"/>
      <c r="G71" s="28"/>
      <c r="H71" s="12"/>
      <c r="J71" s="50"/>
      <c r="K71" s="48"/>
      <c r="L71" s="5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s="7" customFormat="1" ht="13.5">
      <c r="A72" s="10"/>
      <c r="B72" s="12"/>
      <c r="C72" s="28"/>
      <c r="D72" s="12"/>
      <c r="E72" s="28"/>
      <c r="F72" s="12"/>
      <c r="G72" s="28"/>
      <c r="H72" s="12"/>
      <c r="J72" s="50"/>
      <c r="K72" s="48"/>
      <c r="L72" s="5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2:28" s="7" customFormat="1" ht="13.5">
      <c r="B73" s="12"/>
      <c r="C73" s="28"/>
      <c r="D73" s="12"/>
      <c r="E73" s="28"/>
      <c r="F73" s="12"/>
      <c r="G73" s="28"/>
      <c r="H73" s="12"/>
      <c r="J73" s="50"/>
      <c r="K73" s="48"/>
      <c r="L73" s="5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2:28" s="7" customFormat="1" ht="13.5">
      <c r="B74" s="12"/>
      <c r="C74" s="28"/>
      <c r="D74" s="12"/>
      <c r="E74" s="28"/>
      <c r="F74" s="12"/>
      <c r="G74" s="28"/>
      <c r="H74" s="12"/>
      <c r="J74" s="50"/>
      <c r="K74" s="48"/>
      <c r="L74" s="5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2:28" s="7" customFormat="1" ht="13.5">
      <c r="B75" s="12"/>
      <c r="C75" s="28"/>
      <c r="D75" s="12"/>
      <c r="E75" s="28"/>
      <c r="F75" s="12"/>
      <c r="G75" s="28"/>
      <c r="H75" s="12"/>
      <c r="J75" s="50"/>
      <c r="K75" s="48"/>
      <c r="L75" s="5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2:28" s="7" customFormat="1" ht="13.5">
      <c r="B76" s="12"/>
      <c r="C76" s="28"/>
      <c r="D76" s="12"/>
      <c r="E76" s="28"/>
      <c r="F76" s="12"/>
      <c r="G76" s="28"/>
      <c r="H76" s="12"/>
      <c r="J76" s="50"/>
      <c r="K76" s="48"/>
      <c r="L76" s="5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2:28" s="7" customFormat="1" ht="13.5">
      <c r="B77" s="12"/>
      <c r="C77" s="28"/>
      <c r="D77" s="12"/>
      <c r="E77" s="28"/>
      <c r="F77" s="12"/>
      <c r="G77" s="28"/>
      <c r="H77" s="12"/>
      <c r="J77" s="50"/>
      <c r="K77" s="48"/>
      <c r="L77" s="5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2:28" s="7" customFormat="1" ht="13.5">
      <c r="B78" s="12"/>
      <c r="C78" s="28"/>
      <c r="D78" s="12"/>
      <c r="E78" s="28"/>
      <c r="F78" s="12"/>
      <c r="G78" s="28"/>
      <c r="H78" s="12"/>
      <c r="J78" s="50"/>
      <c r="K78" s="48"/>
      <c r="L78" s="5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2:28" s="7" customFormat="1" ht="13.5">
      <c r="B79" s="12"/>
      <c r="C79" s="28"/>
      <c r="D79" s="12"/>
      <c r="E79" s="28"/>
      <c r="F79" s="12"/>
      <c r="G79" s="28"/>
      <c r="H79" s="12"/>
      <c r="J79" s="50"/>
      <c r="K79" s="48"/>
      <c r="L79" s="5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2:28" s="7" customFormat="1" ht="13.5">
      <c r="B80" s="12"/>
      <c r="C80" s="28"/>
      <c r="D80" s="12"/>
      <c r="E80" s="28"/>
      <c r="F80" s="12"/>
      <c r="G80" s="28"/>
      <c r="H80" s="12"/>
      <c r="J80" s="50"/>
      <c r="K80" s="48"/>
      <c r="L80" s="5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2:28" s="7" customFormat="1" ht="13.5">
      <c r="B81" s="12"/>
      <c r="C81" s="28"/>
      <c r="D81" s="12"/>
      <c r="E81" s="28"/>
      <c r="F81" s="12"/>
      <c r="G81" s="28"/>
      <c r="H81" s="12"/>
      <c r="J81" s="50"/>
      <c r="K81" s="48"/>
      <c r="L81" s="5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2:28" s="7" customFormat="1" ht="13.5">
      <c r="B82" s="12"/>
      <c r="C82" s="28"/>
      <c r="D82" s="12"/>
      <c r="E82" s="28"/>
      <c r="F82" s="12"/>
      <c r="G82" s="28"/>
      <c r="H82" s="12"/>
      <c r="J82" s="50"/>
      <c r="K82" s="48"/>
      <c r="L82" s="5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2:28" s="7" customFormat="1" ht="13.5">
      <c r="B83" s="12"/>
      <c r="C83" s="28"/>
      <c r="D83" s="12"/>
      <c r="E83" s="28"/>
      <c r="F83" s="12"/>
      <c r="G83" s="28"/>
      <c r="H83" s="12"/>
      <c r="J83" s="50"/>
      <c r="K83" s="48"/>
      <c r="L83" s="5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2:28" s="7" customFormat="1" ht="13.5">
      <c r="B84" s="12"/>
      <c r="C84" s="28"/>
      <c r="D84" s="12"/>
      <c r="E84" s="28"/>
      <c r="F84" s="12"/>
      <c r="G84" s="28"/>
      <c r="H84" s="12"/>
      <c r="J84" s="50"/>
      <c r="K84" s="48"/>
      <c r="L84" s="5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2:28" s="7" customFormat="1" ht="13.5">
      <c r="B85" s="12"/>
      <c r="C85" s="28"/>
      <c r="D85" s="12"/>
      <c r="E85" s="28"/>
      <c r="F85" s="12"/>
      <c r="G85" s="28"/>
      <c r="H85" s="12"/>
      <c r="J85" s="50"/>
      <c r="K85" s="48"/>
      <c r="L85" s="5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2:28" s="7" customFormat="1" ht="13.5">
      <c r="B86" s="12"/>
      <c r="C86" s="28"/>
      <c r="D86" s="12"/>
      <c r="E86" s="28"/>
      <c r="F86" s="12"/>
      <c r="G86" s="28"/>
      <c r="H86" s="12"/>
      <c r="J86" s="50"/>
      <c r="K86" s="48"/>
      <c r="L86" s="5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2:28" s="7" customFormat="1" ht="13.5">
      <c r="B87" s="12"/>
      <c r="C87" s="28"/>
      <c r="D87" s="12"/>
      <c r="E87" s="28"/>
      <c r="F87" s="12"/>
      <c r="G87" s="28"/>
      <c r="H87" s="12"/>
      <c r="J87" s="50"/>
      <c r="K87" s="48"/>
      <c r="L87" s="5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ht="15">
      <c r="L88" s="58"/>
    </row>
    <row r="89" ht="15">
      <c r="L89" s="58"/>
    </row>
    <row r="90" ht="15">
      <c r="L90" s="58"/>
    </row>
  </sheetData>
  <sheetProtection/>
  <printOptions/>
  <pageMargins left="0.65" right="0.4" top="0.75" bottom="0.5" header="0.5" footer="0.25"/>
  <pageSetup horizontalDpi="600" verticalDpi="600" orientation="portrait" paperSize="9" scale="85" r:id="rId2"/>
  <headerFooter alignWithMargins="0">
    <oddHeader>&amp;L&amp;"Courier New,Regular"&amp;12&amp;UMMC Corporation Berhad  (30245-H)                                  Page 1 of 17&amp;C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E68" sqref="E68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1.00390625" style="3" customWidth="1"/>
    <col min="4" max="4" width="16.7109375" style="3" customWidth="1"/>
    <col min="5" max="5" width="19.00390625" style="3" customWidth="1"/>
    <col min="6" max="6" width="15.28125" style="3" customWidth="1"/>
    <col min="7" max="7" width="5.57421875" style="3" customWidth="1"/>
    <col min="8" max="8" width="15.28125" style="3" customWidth="1"/>
    <col min="9" max="9" width="3.28125" style="3" customWidth="1"/>
    <col min="10" max="10" width="11.7109375" style="3" bestFit="1" customWidth="1"/>
    <col min="11" max="11" width="13.7109375" style="44" bestFit="1" customWidth="1"/>
    <col min="12" max="12" width="14.8515625" style="42" bestFit="1" customWidth="1"/>
    <col min="13" max="13" width="17.28125" style="43" bestFit="1" customWidth="1"/>
    <col min="14" max="17" width="9.140625" style="43" customWidth="1"/>
    <col min="18" max="16384" width="9.140625" style="3" customWidth="1"/>
  </cols>
  <sheetData>
    <row r="1" spans="1:12" s="70" customFormat="1" ht="13.5">
      <c r="A1" s="3"/>
      <c r="B1" s="3"/>
      <c r="C1" s="3"/>
      <c r="D1" s="3"/>
      <c r="E1" s="3"/>
      <c r="F1" s="3"/>
      <c r="G1" s="3"/>
      <c r="H1" s="3"/>
      <c r="L1" s="64"/>
    </row>
    <row r="2" spans="1:12" s="70" customFormat="1" ht="19.5">
      <c r="A2" s="13" t="s">
        <v>69</v>
      </c>
      <c r="B2" s="3"/>
      <c r="C2" s="3"/>
      <c r="D2" s="3"/>
      <c r="E2" s="3"/>
      <c r="F2" s="3"/>
      <c r="G2" s="3"/>
      <c r="H2" s="3"/>
      <c r="L2" s="64"/>
    </row>
    <row r="3" spans="1:12" s="70" customFormat="1" ht="19.5">
      <c r="A3" s="13" t="s">
        <v>152</v>
      </c>
      <c r="B3" s="3"/>
      <c r="C3" s="3"/>
      <c r="D3" s="3"/>
      <c r="E3" s="29"/>
      <c r="F3" s="113"/>
      <c r="G3" s="29"/>
      <c r="H3" s="113"/>
      <c r="I3" s="71"/>
      <c r="L3" s="64"/>
    </row>
    <row r="4" spans="1:9" ht="12.75" customHeight="1">
      <c r="A4" s="13"/>
      <c r="E4" s="29"/>
      <c r="F4" s="113"/>
      <c r="G4" s="29"/>
      <c r="H4" s="113"/>
      <c r="I4" s="29"/>
    </row>
    <row r="5" spans="5:9" ht="13.5">
      <c r="E5" s="29"/>
      <c r="F5" s="114" t="s">
        <v>113</v>
      </c>
      <c r="G5" s="115"/>
      <c r="H5" s="114" t="s">
        <v>113</v>
      </c>
      <c r="I5" s="29"/>
    </row>
    <row r="6" spans="6:9" ht="13.5">
      <c r="F6" s="116" t="s">
        <v>149</v>
      </c>
      <c r="G6" s="117"/>
      <c r="H6" s="116" t="s">
        <v>131</v>
      </c>
      <c r="I6" s="29"/>
    </row>
    <row r="7" spans="1:9" ht="13.5">
      <c r="A7" s="118"/>
      <c r="B7" s="118"/>
      <c r="C7" s="118"/>
      <c r="D7" s="118"/>
      <c r="F7" s="119" t="s">
        <v>1</v>
      </c>
      <c r="G7" s="120"/>
      <c r="H7" s="119" t="s">
        <v>1</v>
      </c>
      <c r="I7" s="30"/>
    </row>
    <row r="8" spans="1:9" ht="13.5">
      <c r="A8" s="118"/>
      <c r="B8" s="118"/>
      <c r="C8" s="118"/>
      <c r="D8" s="118"/>
      <c r="F8" s="100" t="s">
        <v>68</v>
      </c>
      <c r="G8" s="120"/>
      <c r="H8" s="100" t="s">
        <v>146</v>
      </c>
      <c r="I8" s="30"/>
    </row>
    <row r="9" spans="6:8" ht="13.5">
      <c r="F9" s="100"/>
      <c r="G9" s="120"/>
      <c r="H9" s="5"/>
    </row>
    <row r="10" spans="1:5" ht="13.5">
      <c r="A10" s="1"/>
      <c r="B10" s="121"/>
      <c r="C10" s="121"/>
      <c r="D10" s="1"/>
      <c r="E10" s="121"/>
    </row>
    <row r="11" spans="1:8" ht="13.5">
      <c r="A11" s="1" t="s">
        <v>7</v>
      </c>
      <c r="B11" s="121"/>
      <c r="C11" s="121"/>
      <c r="D11" s="1"/>
      <c r="E11" s="121"/>
      <c r="F11" s="1">
        <v>15209089</v>
      </c>
      <c r="G11" s="1"/>
      <c r="H11" s="1">
        <v>15347573</v>
      </c>
    </row>
    <row r="12" spans="1:11" ht="13.5">
      <c r="A12" s="1" t="s">
        <v>134</v>
      </c>
      <c r="C12" s="122"/>
      <c r="D12" s="121"/>
      <c r="E12" s="121"/>
      <c r="F12" s="1">
        <v>31770</v>
      </c>
      <c r="G12" s="1"/>
      <c r="H12" s="1">
        <v>32429</v>
      </c>
      <c r="K12" s="1"/>
    </row>
    <row r="13" spans="1:13" ht="13.5">
      <c r="A13" s="1" t="s">
        <v>124</v>
      </c>
      <c r="B13" s="121"/>
      <c r="C13" s="121"/>
      <c r="D13" s="1"/>
      <c r="E13" s="121"/>
      <c r="F13" s="1">
        <v>669517</v>
      </c>
      <c r="G13" s="1"/>
      <c r="H13" s="1">
        <v>661203</v>
      </c>
      <c r="M13" s="44"/>
    </row>
    <row r="14" spans="1:8" ht="13.5">
      <c r="A14" s="1" t="s">
        <v>2</v>
      </c>
      <c r="B14" s="121"/>
      <c r="C14" s="121"/>
      <c r="D14" s="1"/>
      <c r="E14" s="121"/>
      <c r="F14" s="1">
        <v>1871836</v>
      </c>
      <c r="G14" s="1"/>
      <c r="H14" s="1">
        <v>1966977</v>
      </c>
    </row>
    <row r="15" spans="1:8" ht="13.5">
      <c r="A15" s="1" t="s">
        <v>67</v>
      </c>
      <c r="B15" s="1"/>
      <c r="C15" s="1"/>
      <c r="D15" s="1"/>
      <c r="E15" s="121"/>
      <c r="F15" s="1">
        <v>218205</v>
      </c>
      <c r="G15" s="1"/>
      <c r="H15" s="1">
        <v>153252</v>
      </c>
    </row>
    <row r="16" spans="1:8" ht="13.5">
      <c r="A16" s="1" t="s">
        <v>84</v>
      </c>
      <c r="B16" s="1"/>
      <c r="C16" s="1"/>
      <c r="D16" s="1"/>
      <c r="E16" s="121"/>
      <c r="F16" s="1">
        <f>266411</f>
        <v>266411</v>
      </c>
      <c r="G16" s="1"/>
      <c r="H16" s="1">
        <v>269171</v>
      </c>
    </row>
    <row r="17" spans="1:8" ht="13.5">
      <c r="A17" s="1" t="s">
        <v>87</v>
      </c>
      <c r="B17" s="1"/>
      <c r="C17" s="1"/>
      <c r="D17" s="1"/>
      <c r="E17" s="121"/>
      <c r="F17" s="4">
        <v>8579106</v>
      </c>
      <c r="G17" s="1"/>
      <c r="H17" s="4">
        <v>8762035</v>
      </c>
    </row>
    <row r="18" spans="1:8" ht="13.5">
      <c r="A18" s="123"/>
      <c r="B18" s="1"/>
      <c r="C18" s="1"/>
      <c r="D18" s="1"/>
      <c r="E18" s="121"/>
      <c r="F18" s="1">
        <f>SUM(F11:F17)</f>
        <v>26845934</v>
      </c>
      <c r="G18" s="1"/>
      <c r="H18" s="1">
        <v>27192640</v>
      </c>
    </row>
    <row r="19" spans="1:8" ht="13.5">
      <c r="A19" s="1" t="s">
        <v>14</v>
      </c>
      <c r="C19" s="121"/>
      <c r="D19" s="121"/>
      <c r="E19" s="121"/>
      <c r="F19" s="1"/>
      <c r="G19" s="1"/>
      <c r="H19" s="1"/>
    </row>
    <row r="20" spans="1:9" ht="13.5">
      <c r="A20" s="1" t="s">
        <v>8</v>
      </c>
      <c r="C20" s="122"/>
      <c r="D20" s="121"/>
      <c r="E20" s="121"/>
      <c r="F20" s="1">
        <f>547633+734+5876</f>
        <v>554243</v>
      </c>
      <c r="G20" s="1"/>
      <c r="H20" s="1">
        <v>528296</v>
      </c>
      <c r="I20" s="31"/>
    </row>
    <row r="21" spans="1:9" ht="13.5">
      <c r="A21" s="1" t="s">
        <v>9</v>
      </c>
      <c r="C21" s="122"/>
      <c r="D21" s="121"/>
      <c r="E21" s="121"/>
      <c r="F21" s="1">
        <f>1112161+959656+125918-15780</f>
        <v>2181955</v>
      </c>
      <c r="G21" s="1"/>
      <c r="H21" s="1">
        <v>1846949</v>
      </c>
      <c r="I21" s="31"/>
    </row>
    <row r="22" spans="1:9" ht="13.5">
      <c r="A22" s="1" t="s">
        <v>92</v>
      </c>
      <c r="C22" s="122"/>
      <c r="D22" s="121"/>
      <c r="E22" s="121"/>
      <c r="F22" s="1">
        <v>15780</v>
      </c>
      <c r="G22" s="1"/>
      <c r="H22" s="1">
        <v>15780</v>
      </c>
      <c r="I22" s="31"/>
    </row>
    <row r="23" spans="1:8" ht="13.5">
      <c r="A23" s="1" t="s">
        <v>80</v>
      </c>
      <c r="C23" s="121"/>
      <c r="D23" s="121"/>
      <c r="E23" s="121"/>
      <c r="F23" s="1">
        <v>61206</v>
      </c>
      <c r="G23" s="1"/>
      <c r="H23" s="1">
        <v>61206</v>
      </c>
    </row>
    <row r="24" spans="1:8" ht="13.5">
      <c r="A24" s="1" t="s">
        <v>66</v>
      </c>
      <c r="B24" s="1"/>
      <c r="C24" s="1"/>
      <c r="D24" s="1"/>
      <c r="E24" s="121"/>
      <c r="F24" s="4">
        <f>3386282+246109</f>
        <v>3632391</v>
      </c>
      <c r="G24" s="1"/>
      <c r="H24" s="4">
        <v>3310774</v>
      </c>
    </row>
    <row r="25" spans="1:8" ht="13.5">
      <c r="A25" s="123"/>
      <c r="B25" s="1"/>
      <c r="C25" s="1"/>
      <c r="D25" s="1"/>
      <c r="E25" s="121"/>
      <c r="F25" s="4">
        <f>SUM(F20:F24)</f>
        <v>6445575</v>
      </c>
      <c r="G25" s="1"/>
      <c r="H25" s="4">
        <v>5763005</v>
      </c>
    </row>
    <row r="26" spans="1:9" ht="13.5">
      <c r="A26" s="1" t="s">
        <v>13</v>
      </c>
      <c r="C26" s="122"/>
      <c r="D26" s="121"/>
      <c r="E26" s="121"/>
      <c r="F26" s="1"/>
      <c r="G26" s="1"/>
      <c r="H26" s="1"/>
      <c r="I26" s="31"/>
    </row>
    <row r="27" spans="1:9" ht="13.5">
      <c r="A27" s="1" t="s">
        <v>10</v>
      </c>
      <c r="C27" s="121"/>
      <c r="D27" s="121"/>
      <c r="E27" s="121"/>
      <c r="F27" s="2">
        <f>844145+722801+32000</f>
        <v>1598946</v>
      </c>
      <c r="G27" s="1"/>
      <c r="H27" s="2">
        <v>1197126</v>
      </c>
      <c r="I27" s="31"/>
    </row>
    <row r="28" spans="1:8" ht="13.5">
      <c r="A28" s="1" t="s">
        <v>3</v>
      </c>
      <c r="C28" s="121"/>
      <c r="D28" s="121"/>
      <c r="E28" s="121"/>
      <c r="F28" s="2">
        <v>1606251</v>
      </c>
      <c r="G28" s="1"/>
      <c r="H28" s="2">
        <v>1718843</v>
      </c>
    </row>
    <row r="29" spans="1:8" ht="13.5">
      <c r="A29" s="1" t="s">
        <v>11</v>
      </c>
      <c r="B29" s="1"/>
      <c r="C29" s="1"/>
      <c r="D29" s="1"/>
      <c r="E29" s="121"/>
      <c r="F29" s="4">
        <v>71655</v>
      </c>
      <c r="G29" s="2"/>
      <c r="H29" s="4">
        <v>26830</v>
      </c>
    </row>
    <row r="30" spans="1:8" ht="13.5">
      <c r="A30" s="1"/>
      <c r="B30" s="1"/>
      <c r="C30" s="1"/>
      <c r="D30" s="1"/>
      <c r="E30" s="121"/>
      <c r="F30" s="4">
        <f>SUM(F27:F29)</f>
        <v>3276852</v>
      </c>
      <c r="G30" s="1"/>
      <c r="H30" s="4">
        <v>2942799</v>
      </c>
    </row>
    <row r="31" spans="1:8" ht="13.5">
      <c r="A31" s="123"/>
      <c r="B31" s="121"/>
      <c r="C31" s="121"/>
      <c r="D31" s="1"/>
      <c r="E31" s="121"/>
      <c r="F31" s="1"/>
      <c r="G31" s="1"/>
      <c r="H31" s="1"/>
    </row>
    <row r="32" spans="1:8" ht="13.5">
      <c r="A32" s="123" t="s">
        <v>90</v>
      </c>
      <c r="B32" s="121"/>
      <c r="C32" s="121"/>
      <c r="D32" s="1"/>
      <c r="E32" s="121"/>
      <c r="F32" s="4">
        <f>F25-F30</f>
        <v>3168723</v>
      </c>
      <c r="G32" s="1"/>
      <c r="H32" s="4">
        <v>2820206</v>
      </c>
    </row>
    <row r="33" spans="1:8" ht="13.5">
      <c r="A33" s="123"/>
      <c r="B33" s="121"/>
      <c r="C33" s="121"/>
      <c r="D33" s="1"/>
      <c r="E33" s="121"/>
      <c r="F33" s="2"/>
      <c r="G33" s="2"/>
      <c r="H33" s="2"/>
    </row>
    <row r="34" spans="1:8" ht="14.25" thickBot="1">
      <c r="A34" s="123"/>
      <c r="B34" s="121"/>
      <c r="C34" s="121"/>
      <c r="D34" s="1"/>
      <c r="E34" s="121"/>
      <c r="F34" s="106">
        <f>F18+F32</f>
        <v>30014657</v>
      </c>
      <c r="G34" s="1"/>
      <c r="H34" s="106">
        <v>30012846</v>
      </c>
    </row>
    <row r="35" spans="1:8" ht="14.25" thickTop="1">
      <c r="A35" s="123"/>
      <c r="B35" s="1"/>
      <c r="C35" s="1"/>
      <c r="D35" s="1"/>
      <c r="E35" s="121"/>
      <c r="F35" s="1"/>
      <c r="G35" s="1"/>
      <c r="H35" s="1"/>
    </row>
    <row r="36" spans="1:8" ht="13.5">
      <c r="A36" s="123" t="s">
        <v>4</v>
      </c>
      <c r="B36" s="1"/>
      <c r="C36" s="1"/>
      <c r="D36" s="1"/>
      <c r="E36" s="121"/>
      <c r="F36" s="1"/>
      <c r="G36" s="1"/>
      <c r="H36" s="1"/>
    </row>
    <row r="37" spans="1:8" ht="13.5">
      <c r="A37" s="1" t="s">
        <v>47</v>
      </c>
      <c r="B37" s="121"/>
      <c r="C37" s="121"/>
      <c r="D37" s="1"/>
      <c r="E37" s="121"/>
      <c r="F37" s="1"/>
      <c r="G37" s="1"/>
      <c r="H37" s="1"/>
    </row>
    <row r="38" spans="1:8" ht="13.5">
      <c r="A38" s="1" t="s">
        <v>5</v>
      </c>
      <c r="B38" s="121"/>
      <c r="C38" s="121"/>
      <c r="D38" s="1"/>
      <c r="E38" s="121"/>
      <c r="F38" s="1">
        <v>304506</v>
      </c>
      <c r="G38" s="1"/>
      <c r="H38" s="1">
        <v>152253</v>
      </c>
    </row>
    <row r="39" spans="1:8" ht="13.5">
      <c r="A39" s="1" t="s">
        <v>45</v>
      </c>
      <c r="B39" s="1"/>
      <c r="C39" s="1"/>
      <c r="D39" s="1"/>
      <c r="E39" s="121"/>
      <c r="F39" s="4">
        <v>5611469</v>
      </c>
      <c r="G39" s="1"/>
      <c r="H39" s="4">
        <v>5705713</v>
      </c>
    </row>
    <row r="40" spans="1:8" ht="13.5">
      <c r="A40" s="1"/>
      <c r="B40" s="121"/>
      <c r="C40" s="121"/>
      <c r="D40" s="1"/>
      <c r="E40" s="121"/>
      <c r="F40" s="1">
        <f>SUM(F38:F39)</f>
        <v>5915975</v>
      </c>
      <c r="G40" s="1"/>
      <c r="H40" s="1">
        <v>5857966</v>
      </c>
    </row>
    <row r="41" spans="1:8" ht="13.5">
      <c r="A41" s="123" t="s">
        <v>0</v>
      </c>
      <c r="B41" s="121"/>
      <c r="C41" s="121"/>
      <c r="D41" s="1"/>
      <c r="E41" s="121"/>
      <c r="F41" s="1">
        <v>3033950</v>
      </c>
      <c r="G41" s="1"/>
      <c r="H41" s="1">
        <v>2905543</v>
      </c>
    </row>
    <row r="42" spans="1:8" ht="13.5">
      <c r="A42" s="1" t="s">
        <v>99</v>
      </c>
      <c r="B42" s="121"/>
      <c r="C42" s="121"/>
      <c r="D42" s="1"/>
      <c r="E42" s="121"/>
      <c r="F42" s="124">
        <f>SUM(F40:F41)</f>
        <v>8949925</v>
      </c>
      <c r="G42" s="2"/>
      <c r="H42" s="124">
        <v>8763509</v>
      </c>
    </row>
    <row r="43" spans="1:8" ht="13.5">
      <c r="A43" s="123"/>
      <c r="B43" s="121"/>
      <c r="C43" s="121"/>
      <c r="D43" s="1"/>
      <c r="E43" s="121"/>
      <c r="F43" s="2"/>
      <c r="G43" s="2"/>
      <c r="H43" s="2"/>
    </row>
    <row r="44" spans="1:8" ht="13.5">
      <c r="A44" s="1" t="s">
        <v>65</v>
      </c>
      <c r="B44" s="121"/>
      <c r="C44" s="121"/>
      <c r="D44" s="1"/>
      <c r="E44" s="121"/>
      <c r="F44" s="2"/>
      <c r="G44" s="2"/>
      <c r="H44" s="2"/>
    </row>
    <row r="45" spans="1:8" ht="13.5">
      <c r="A45" s="1" t="s">
        <v>93</v>
      </c>
      <c r="B45" s="121"/>
      <c r="C45" s="121"/>
      <c r="D45" s="1"/>
      <c r="E45" s="121"/>
      <c r="F45" s="2">
        <v>114051</v>
      </c>
      <c r="G45" s="2"/>
      <c r="H45" s="2">
        <v>114051</v>
      </c>
    </row>
    <row r="46" spans="1:8" ht="13.5">
      <c r="A46" s="1" t="s">
        <v>48</v>
      </c>
      <c r="B46" s="121"/>
      <c r="C46" s="121"/>
      <c r="D46" s="1"/>
      <c r="E46" s="121"/>
      <c r="F46" s="1"/>
      <c r="G46" s="1"/>
      <c r="H46" s="1"/>
    </row>
    <row r="47" spans="1:8" ht="13.5">
      <c r="A47" s="1" t="s">
        <v>49</v>
      </c>
      <c r="B47" s="121"/>
      <c r="C47" s="121"/>
      <c r="D47" s="1"/>
      <c r="E47" s="121"/>
      <c r="F47" s="2">
        <v>158355</v>
      </c>
      <c r="G47" s="2"/>
      <c r="H47" s="2">
        <v>158355</v>
      </c>
    </row>
    <row r="48" spans="1:8" ht="13.5">
      <c r="A48" s="1" t="s">
        <v>3</v>
      </c>
      <c r="B48" s="121"/>
      <c r="E48" s="121"/>
      <c r="F48" s="1">
        <v>17403620</v>
      </c>
      <c r="G48" s="1"/>
      <c r="H48" s="1">
        <v>17584639</v>
      </c>
    </row>
    <row r="49" spans="1:8" ht="13.5">
      <c r="A49" s="1" t="s">
        <v>100</v>
      </c>
      <c r="B49" s="121"/>
      <c r="C49" s="121"/>
      <c r="D49" s="1"/>
      <c r="E49" s="121"/>
      <c r="F49" s="1">
        <v>195927</v>
      </c>
      <c r="G49" s="1"/>
      <c r="H49" s="1">
        <v>198649</v>
      </c>
    </row>
    <row r="50" spans="1:8" ht="13.5">
      <c r="A50" s="1" t="s">
        <v>119</v>
      </c>
      <c r="B50" s="121"/>
      <c r="E50" s="121"/>
      <c r="F50" s="1">
        <v>44704</v>
      </c>
      <c r="G50" s="1"/>
      <c r="H50" s="1">
        <v>41889</v>
      </c>
    </row>
    <row r="51" spans="1:8" ht="13.5">
      <c r="A51" s="1" t="s">
        <v>91</v>
      </c>
      <c r="B51" s="121"/>
      <c r="C51" s="121"/>
      <c r="D51" s="1"/>
      <c r="E51" s="121"/>
      <c r="F51" s="1">
        <v>0</v>
      </c>
      <c r="G51" s="1"/>
      <c r="H51" s="1">
        <v>47808</v>
      </c>
    </row>
    <row r="52" spans="1:8" ht="13.5">
      <c r="A52" s="1" t="s">
        <v>85</v>
      </c>
      <c r="B52" s="121"/>
      <c r="C52" s="121"/>
      <c r="D52" s="1"/>
      <c r="E52" s="121"/>
      <c r="F52" s="4">
        <v>3148075</v>
      </c>
      <c r="G52" s="2"/>
      <c r="H52" s="4">
        <v>3103946</v>
      </c>
    </row>
    <row r="53" spans="1:8" ht="13.5">
      <c r="A53" s="1"/>
      <c r="B53" s="1"/>
      <c r="C53" s="1"/>
      <c r="D53" s="1"/>
      <c r="E53" s="121"/>
      <c r="F53" s="2"/>
      <c r="G53" s="2"/>
      <c r="H53" s="2"/>
    </row>
    <row r="54" spans="1:10" ht="14.25" thickBot="1">
      <c r="A54" s="1"/>
      <c r="B54" s="1"/>
      <c r="C54" s="1"/>
      <c r="D54" s="1"/>
      <c r="E54" s="121"/>
      <c r="F54" s="106">
        <f>SUM(F42:F52)</f>
        <v>30014657</v>
      </c>
      <c r="G54" s="1"/>
      <c r="H54" s="106">
        <v>30012846</v>
      </c>
      <c r="I54" s="43"/>
      <c r="J54" s="43"/>
    </row>
    <row r="55" spans="1:10" ht="17.25" thickTop="1">
      <c r="A55" s="1"/>
      <c r="B55" s="121"/>
      <c r="C55" s="121"/>
      <c r="D55" s="121"/>
      <c r="E55" s="121"/>
      <c r="F55" s="125" t="s">
        <v>145</v>
      </c>
      <c r="G55" s="1"/>
      <c r="H55" s="125" t="s">
        <v>145</v>
      </c>
      <c r="I55" s="44"/>
      <c r="J55" s="44"/>
    </row>
    <row r="56" spans="1:5" ht="13.5">
      <c r="A56" s="1" t="s">
        <v>114</v>
      </c>
      <c r="B56" s="121"/>
      <c r="C56" s="121"/>
      <c r="D56" s="121"/>
      <c r="E56" s="121"/>
    </row>
    <row r="57" spans="1:8" ht="13.5">
      <c r="A57" s="1" t="s">
        <v>115</v>
      </c>
      <c r="B57" s="121"/>
      <c r="C57" s="121"/>
      <c r="D57" s="121"/>
      <c r="E57" s="121"/>
      <c r="F57" s="3">
        <f>+F40/3045058*100</f>
        <v>194.28119267350573</v>
      </c>
      <c r="G57" s="126"/>
      <c r="H57" s="3">
        <f>H40/3045058*100</f>
        <v>192.37617148835918</v>
      </c>
    </row>
    <row r="58" spans="6:8" ht="13.5">
      <c r="F58" s="123"/>
      <c r="G58" s="1"/>
      <c r="H58" s="123"/>
    </row>
    <row r="59" spans="6:8" ht="13.5">
      <c r="F59" s="127"/>
      <c r="H59" s="127"/>
    </row>
    <row r="60" spans="6:8" ht="13.5">
      <c r="F60" s="127"/>
      <c r="H60" s="127"/>
    </row>
    <row r="61" spans="5:12" ht="13.5">
      <c r="E61" s="2"/>
      <c r="F61" s="127"/>
      <c r="H61" s="127"/>
      <c r="K61" s="3"/>
      <c r="L61" s="1"/>
    </row>
    <row r="62" spans="11:12" ht="13.5">
      <c r="K62" s="3"/>
      <c r="L62" s="1"/>
    </row>
    <row r="63" spans="11:12" ht="13.5">
      <c r="K63" s="3"/>
      <c r="L63" s="1"/>
    </row>
    <row r="64" spans="11:12" ht="13.5">
      <c r="K64" s="3"/>
      <c r="L64" s="1"/>
    </row>
    <row r="65" spans="11:13" ht="13.5">
      <c r="K65" s="3"/>
      <c r="L65" s="1"/>
      <c r="M65" s="44"/>
    </row>
    <row r="66" spans="6:8" ht="13.5">
      <c r="F66" s="3">
        <f>F34-F54</f>
        <v>0</v>
      </c>
      <c r="H66" s="3">
        <v>0</v>
      </c>
    </row>
    <row r="72" spans="6:8" ht="13.5">
      <c r="F72" s="127"/>
      <c r="H72" s="127"/>
    </row>
  </sheetData>
  <sheetProtection/>
  <printOptions/>
  <pageMargins left="0.75" right="0.5" top="1" bottom="0.5" header="0.5" footer="0.25"/>
  <pageSetup horizontalDpi="600" verticalDpi="600" orientation="portrait" paperSize="9" scale="84" r:id="rId2"/>
  <headerFooter alignWithMargins="0">
    <oddHeader>&amp;L&amp;"Courier New,Regular"&amp;12&amp;UMMC Corporation Berhad (30245-H)                                     Page 2 of 17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zoomScalePageLayoutView="0" workbookViewId="0" topLeftCell="A67">
      <selection activeCell="F75" sqref="F75"/>
    </sheetView>
  </sheetViews>
  <sheetFormatPr defaultColWidth="9.140625" defaultRowHeight="12.75"/>
  <cols>
    <col min="1" max="1" width="31.57421875" style="6" customWidth="1"/>
    <col min="2" max="2" width="13.7109375" style="6" customWidth="1"/>
    <col min="3" max="3" width="13.28125" style="6" customWidth="1"/>
    <col min="4" max="5" width="13.7109375" style="6" customWidth="1"/>
    <col min="6" max="6" width="12.7109375" style="6" customWidth="1"/>
    <col min="7" max="7" width="0.85546875" style="6" customWidth="1"/>
    <col min="8" max="11" width="13.7109375" style="6" customWidth="1"/>
    <col min="12" max="12" width="2.421875" style="34" customWidth="1"/>
    <col min="13" max="13" width="13.7109375" style="6" customWidth="1"/>
    <col min="14" max="14" width="13.7109375" style="6" bestFit="1" customWidth="1"/>
    <col min="15" max="15" width="11.57421875" style="6" bestFit="1" customWidth="1"/>
    <col min="16" max="16" width="10.8515625" style="6" customWidth="1"/>
    <col min="17" max="24" width="9.140625" style="6" customWidth="1"/>
    <col min="25" max="26" width="11.421875" style="6" bestFit="1" customWidth="1"/>
    <col min="27" max="16384" width="9.140625" style="6" customWidth="1"/>
  </cols>
  <sheetData>
    <row r="1" spans="1:13" s="72" customFormat="1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4"/>
      <c r="M1" s="6"/>
    </row>
    <row r="2" spans="1:13" s="72" customFormat="1" ht="19.5">
      <c r="A2" s="128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  <c r="L2" s="34"/>
      <c r="M2" s="6"/>
    </row>
    <row r="3" spans="1:13" s="72" customFormat="1" ht="19.5">
      <c r="A3" s="128" t="s">
        <v>148</v>
      </c>
      <c r="B3" s="6"/>
      <c r="C3" s="6"/>
      <c r="D3" s="6"/>
      <c r="E3" s="6"/>
      <c r="F3" s="6"/>
      <c r="G3" s="6"/>
      <c r="H3" s="6"/>
      <c r="I3" s="6"/>
      <c r="J3" s="6"/>
      <c r="K3" s="6"/>
      <c r="L3" s="34"/>
      <c r="M3" s="6"/>
    </row>
    <row r="4" spans="1:13" s="72" customFormat="1" ht="13.5">
      <c r="A4" s="129"/>
      <c r="B4" s="6"/>
      <c r="C4" s="6"/>
      <c r="D4" s="6"/>
      <c r="E4" s="6"/>
      <c r="F4" s="6"/>
      <c r="G4" s="6"/>
      <c r="H4" s="130"/>
      <c r="I4" s="130"/>
      <c r="J4" s="6"/>
      <c r="K4" s="130"/>
      <c r="L4" s="131"/>
      <c r="M4" s="6"/>
    </row>
    <row r="5" spans="1:13" s="72" customFormat="1" ht="13.5">
      <c r="A5" s="129"/>
      <c r="B5" s="6"/>
      <c r="C5" s="6"/>
      <c r="D5" s="6"/>
      <c r="E5" s="6"/>
      <c r="F5" s="6"/>
      <c r="G5" s="6"/>
      <c r="H5" s="130"/>
      <c r="I5" s="130"/>
      <c r="J5" s="6"/>
      <c r="K5" s="130"/>
      <c r="L5" s="131"/>
      <c r="M5" s="6"/>
    </row>
    <row r="6" spans="1:13" s="72" customFormat="1" ht="13.5">
      <c r="A6" s="129"/>
      <c r="B6" s="6"/>
      <c r="C6" s="155" t="s">
        <v>107</v>
      </c>
      <c r="D6" s="155"/>
      <c r="E6" s="155"/>
      <c r="F6" s="155"/>
      <c r="G6" s="155"/>
      <c r="H6" s="155"/>
      <c r="I6" s="155"/>
      <c r="J6" s="6"/>
      <c r="K6" s="133" t="s">
        <v>108</v>
      </c>
      <c r="L6" s="132"/>
      <c r="M6" s="6"/>
    </row>
    <row r="7" spans="1:13" s="72" customFormat="1" ht="14.25" thickBot="1">
      <c r="A7" s="129"/>
      <c r="B7" s="6"/>
      <c r="C7" s="154" t="s">
        <v>52</v>
      </c>
      <c r="D7" s="154"/>
      <c r="E7" s="154"/>
      <c r="F7" s="154"/>
      <c r="G7" s="133"/>
      <c r="H7" s="154" t="s">
        <v>46</v>
      </c>
      <c r="I7" s="154"/>
      <c r="J7" s="6"/>
      <c r="K7" s="134" t="s">
        <v>109</v>
      </c>
      <c r="L7" s="132"/>
      <c r="M7" s="134" t="s">
        <v>43</v>
      </c>
    </row>
    <row r="8" spans="1:13" s="72" customFormat="1" ht="13.5">
      <c r="A8" s="129"/>
      <c r="B8" s="6"/>
      <c r="C8" s="6"/>
      <c r="D8" s="6"/>
      <c r="E8" s="6"/>
      <c r="F8" s="6"/>
      <c r="G8" s="6"/>
      <c r="H8" s="6"/>
      <c r="I8" s="6"/>
      <c r="J8" s="6"/>
      <c r="K8" s="6"/>
      <c r="L8" s="34"/>
      <c r="M8" s="6"/>
    </row>
    <row r="9" spans="1:13" s="78" customFormat="1" ht="13.5">
      <c r="A9" s="135"/>
      <c r="B9" s="136"/>
      <c r="C9" s="136"/>
      <c r="D9" s="136" t="s">
        <v>50</v>
      </c>
      <c r="E9" s="136"/>
      <c r="F9" s="136"/>
      <c r="G9" s="136"/>
      <c r="H9" s="136"/>
      <c r="I9" s="136"/>
      <c r="J9" s="136"/>
      <c r="K9" s="136"/>
      <c r="L9" s="137"/>
      <c r="M9" s="136"/>
    </row>
    <row r="10" spans="1:13" s="78" customFormat="1" ht="13.5">
      <c r="A10" s="138"/>
      <c r="B10" s="136" t="s">
        <v>38</v>
      </c>
      <c r="C10" s="136" t="s">
        <v>38</v>
      </c>
      <c r="D10" s="136" t="s">
        <v>51</v>
      </c>
      <c r="E10" s="136" t="s">
        <v>40</v>
      </c>
      <c r="F10" s="136" t="s">
        <v>64</v>
      </c>
      <c r="G10" s="136"/>
      <c r="H10" s="136" t="s">
        <v>54</v>
      </c>
      <c r="I10" s="136" t="s">
        <v>41</v>
      </c>
      <c r="J10" s="137"/>
      <c r="K10" s="136"/>
      <c r="L10" s="137"/>
      <c r="M10" s="137"/>
    </row>
    <row r="11" spans="1:13" s="78" customFormat="1" ht="13.5">
      <c r="A11" s="138"/>
      <c r="B11" s="136" t="s">
        <v>37</v>
      </c>
      <c r="C11" s="136" t="s">
        <v>39</v>
      </c>
      <c r="D11" s="136" t="s">
        <v>55</v>
      </c>
      <c r="E11" s="136" t="s">
        <v>55</v>
      </c>
      <c r="F11" s="136" t="s">
        <v>45</v>
      </c>
      <c r="G11" s="136"/>
      <c r="H11" s="136" t="s">
        <v>45</v>
      </c>
      <c r="I11" s="136" t="s">
        <v>42</v>
      </c>
      <c r="J11" s="137" t="s">
        <v>43</v>
      </c>
      <c r="K11" s="136"/>
      <c r="L11" s="137"/>
      <c r="M11" s="137"/>
    </row>
    <row r="12" spans="1:13" s="78" customFormat="1" ht="13.5">
      <c r="A12" s="138"/>
      <c r="B12" s="136" t="s">
        <v>6</v>
      </c>
      <c r="C12" s="136" t="s">
        <v>6</v>
      </c>
      <c r="D12" s="136" t="s">
        <v>6</v>
      </c>
      <c r="E12" s="136" t="s">
        <v>6</v>
      </c>
      <c r="F12" s="136" t="s">
        <v>6</v>
      </c>
      <c r="G12" s="136"/>
      <c r="H12" s="136" t="s">
        <v>6</v>
      </c>
      <c r="I12" s="136" t="s">
        <v>6</v>
      </c>
      <c r="J12" s="137" t="s">
        <v>6</v>
      </c>
      <c r="K12" s="136" t="s">
        <v>6</v>
      </c>
      <c r="L12" s="137"/>
      <c r="M12" s="137" t="s">
        <v>6</v>
      </c>
    </row>
    <row r="13" spans="1:13" s="72" customFormat="1" ht="13.5">
      <c r="A13" s="129"/>
      <c r="B13" s="139"/>
      <c r="C13" s="139"/>
      <c r="D13" s="139"/>
      <c r="E13" s="139"/>
      <c r="F13" s="139"/>
      <c r="G13" s="139"/>
      <c r="H13" s="139"/>
      <c r="I13" s="139"/>
      <c r="J13" s="8"/>
      <c r="K13" s="139"/>
      <c r="L13" s="8"/>
      <c r="M13" s="8"/>
    </row>
    <row r="14" spans="1:15" s="72" customFormat="1" ht="13.5">
      <c r="A14" s="129"/>
      <c r="B14" s="139"/>
      <c r="C14" s="139"/>
      <c r="D14" s="139"/>
      <c r="E14" s="139"/>
      <c r="F14" s="139"/>
      <c r="G14" s="139"/>
      <c r="H14" s="139"/>
      <c r="I14" s="139"/>
      <c r="J14" s="8"/>
      <c r="K14" s="139"/>
      <c r="L14" s="8"/>
      <c r="M14" s="8"/>
      <c r="O14" s="79"/>
    </row>
    <row r="15" spans="1:13" s="72" customFormat="1" ht="13.5">
      <c r="A15" s="129" t="s">
        <v>140</v>
      </c>
      <c r="B15" s="139">
        <v>152253</v>
      </c>
      <c r="C15" s="139">
        <v>2039770</v>
      </c>
      <c r="D15" s="139">
        <v>0</v>
      </c>
      <c r="E15" s="139">
        <v>1219271</v>
      </c>
      <c r="F15" s="139">
        <v>308197</v>
      </c>
      <c r="G15" s="139">
        <v>0</v>
      </c>
      <c r="H15" s="139">
        <v>350107</v>
      </c>
      <c r="I15" s="139">
        <v>1790916</v>
      </c>
      <c r="J15" s="8">
        <f>SUM(B15:I15)</f>
        <v>5860514</v>
      </c>
      <c r="K15" s="139">
        <v>2807088</v>
      </c>
      <c r="L15" s="8"/>
      <c r="M15" s="8">
        <f>SUM(J15:K15)</f>
        <v>8667602</v>
      </c>
    </row>
    <row r="16" spans="1:13" s="72" customFormat="1" ht="13.5">
      <c r="A16" s="129"/>
      <c r="B16" s="139"/>
      <c r="C16" s="139"/>
      <c r="D16" s="139"/>
      <c r="E16" s="139"/>
      <c r="F16" s="139"/>
      <c r="G16" s="139"/>
      <c r="H16" s="139"/>
      <c r="I16" s="139"/>
      <c r="J16" s="8"/>
      <c r="K16" s="139"/>
      <c r="L16" s="8"/>
      <c r="M16" s="8"/>
    </row>
    <row r="17" spans="1:13" s="72" customFormat="1" ht="13.5">
      <c r="A17" s="129" t="s">
        <v>142</v>
      </c>
      <c r="B17" s="139"/>
      <c r="C17" s="139"/>
      <c r="D17" s="139"/>
      <c r="E17" s="139"/>
      <c r="F17" s="139"/>
      <c r="G17" s="139"/>
      <c r="H17" s="139">
        <v>72293</v>
      </c>
      <c r="I17" s="139">
        <v>-74841</v>
      </c>
      <c r="J17" s="8">
        <f>SUM(B17:I17)</f>
        <v>-2548</v>
      </c>
      <c r="K17" s="139">
        <v>98455</v>
      </c>
      <c r="L17" s="8"/>
      <c r="M17" s="8">
        <f>SUM(J17:K17)</f>
        <v>95907</v>
      </c>
    </row>
    <row r="18" spans="1:13" s="72" customFormat="1" ht="13.5">
      <c r="A18" s="129"/>
      <c r="B18" s="139"/>
      <c r="C18" s="139"/>
      <c r="D18" s="139"/>
      <c r="E18" s="139"/>
      <c r="F18" s="139"/>
      <c r="G18" s="139"/>
      <c r="H18" s="139"/>
      <c r="I18" s="139"/>
      <c r="J18" s="8"/>
      <c r="K18" s="139"/>
      <c r="L18" s="8"/>
      <c r="M18" s="8"/>
    </row>
    <row r="19" spans="1:13" s="72" customFormat="1" ht="13.5">
      <c r="A19" s="129"/>
      <c r="B19" s="139"/>
      <c r="C19" s="139"/>
      <c r="D19" s="139"/>
      <c r="E19" s="139"/>
      <c r="F19" s="139"/>
      <c r="G19" s="139"/>
      <c r="H19" s="139"/>
      <c r="I19" s="139"/>
      <c r="J19" s="8"/>
      <c r="K19" s="139"/>
      <c r="L19" s="8"/>
      <c r="M19" s="8"/>
    </row>
    <row r="20" spans="1:15" s="72" customFormat="1" ht="13.5">
      <c r="A20" s="129" t="s">
        <v>136</v>
      </c>
      <c r="B20" s="139">
        <f>SUM(B15:B19)</f>
        <v>152253</v>
      </c>
      <c r="C20" s="139">
        <f>SUM(C15:C19)</f>
        <v>2039770</v>
      </c>
      <c r="D20" s="139">
        <v>0</v>
      </c>
      <c r="E20" s="139">
        <f>SUM(E15:E19)</f>
        <v>1219271</v>
      </c>
      <c r="F20" s="139">
        <f>SUM(F15:F19)</f>
        <v>308197</v>
      </c>
      <c r="G20" s="139">
        <v>0</v>
      </c>
      <c r="H20" s="139">
        <f>SUM(H15:H19)</f>
        <v>422400</v>
      </c>
      <c r="I20" s="139">
        <f>SUM(I15:I19)</f>
        <v>1716075</v>
      </c>
      <c r="J20" s="8">
        <f>SUM(J15:J19)</f>
        <v>5857966</v>
      </c>
      <c r="K20" s="139">
        <f>SUM(K15:K19)</f>
        <v>2905543</v>
      </c>
      <c r="L20" s="8"/>
      <c r="M20" s="8">
        <f>SUM(J20:K20)</f>
        <v>8763509</v>
      </c>
      <c r="O20" s="79"/>
    </row>
    <row r="21" spans="1:15" ht="13.5">
      <c r="A21" s="129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/>
      <c r="O21" s="9"/>
    </row>
    <row r="22" spans="1:14" ht="13.5">
      <c r="A22" s="129" t="s">
        <v>137</v>
      </c>
      <c r="B22" s="143">
        <v>0</v>
      </c>
      <c r="C22" s="8">
        <v>0</v>
      </c>
      <c r="D22" s="8">
        <v>0</v>
      </c>
      <c r="E22" s="8">
        <v>0</v>
      </c>
      <c r="F22" s="8">
        <v>0</v>
      </c>
      <c r="G22" s="8"/>
      <c r="H22" s="8">
        <v>0</v>
      </c>
      <c r="I22" s="8">
        <v>0</v>
      </c>
      <c r="J22" s="8">
        <f>SUM(B22:I22)</f>
        <v>0</v>
      </c>
      <c r="K22" s="8">
        <v>-3477</v>
      </c>
      <c r="L22" s="8"/>
      <c r="M22" s="144">
        <f>SUM(J22:K22)</f>
        <v>-3477</v>
      </c>
      <c r="N22" s="8"/>
    </row>
    <row r="23" spans="1:14" ht="13.5">
      <c r="A23" s="129"/>
      <c r="B23" s="143"/>
      <c r="C23" s="8"/>
      <c r="D23" s="8"/>
      <c r="E23" s="8"/>
      <c r="F23" s="8"/>
      <c r="G23" s="8"/>
      <c r="H23" s="8"/>
      <c r="I23" s="8"/>
      <c r="J23" s="8"/>
      <c r="K23" s="8"/>
      <c r="L23" s="8"/>
      <c r="M23" s="144"/>
      <c r="N23" s="8"/>
    </row>
    <row r="24" spans="1:14" ht="13.5">
      <c r="A24" s="129" t="s">
        <v>163</v>
      </c>
      <c r="B24" s="143"/>
      <c r="C24" s="8"/>
      <c r="D24" s="8"/>
      <c r="E24" s="8"/>
      <c r="F24" s="8"/>
      <c r="G24" s="8"/>
      <c r="H24" s="8"/>
      <c r="I24" s="8"/>
      <c r="J24" s="8"/>
      <c r="K24" s="8"/>
      <c r="L24" s="8"/>
      <c r="M24" s="144"/>
      <c r="N24" s="8"/>
    </row>
    <row r="25" spans="1:14" ht="13.5">
      <c r="A25" s="129" t="s">
        <v>164</v>
      </c>
      <c r="B25" s="143">
        <v>0</v>
      </c>
      <c r="C25" s="8">
        <v>0</v>
      </c>
      <c r="D25" s="8">
        <v>0</v>
      </c>
      <c r="E25" s="8">
        <v>0</v>
      </c>
      <c r="F25" s="8">
        <v>-80718</v>
      </c>
      <c r="G25" s="8"/>
      <c r="H25" s="8">
        <v>0</v>
      </c>
      <c r="I25" s="8">
        <v>0</v>
      </c>
      <c r="J25" s="8">
        <f>SUM(B25:I25)</f>
        <v>-80718</v>
      </c>
      <c r="K25" s="8">
        <v>0</v>
      </c>
      <c r="L25" s="8"/>
      <c r="M25" s="144">
        <f>SUM(J25:K25)</f>
        <v>-80718</v>
      </c>
      <c r="N25" s="8"/>
    </row>
    <row r="26" spans="1:14" ht="13.5">
      <c r="A26" s="129"/>
      <c r="B26" s="143"/>
      <c r="C26" s="8"/>
      <c r="D26" s="8"/>
      <c r="E26" s="8"/>
      <c r="F26" s="8"/>
      <c r="G26" s="8"/>
      <c r="H26" s="8"/>
      <c r="I26" s="8"/>
      <c r="J26" s="8"/>
      <c r="K26" s="8"/>
      <c r="L26" s="8"/>
      <c r="M26" s="144"/>
      <c r="N26" s="8"/>
    </row>
    <row r="27" spans="1:14" ht="13.5">
      <c r="A27" s="129" t="s">
        <v>44</v>
      </c>
      <c r="B27" s="143"/>
      <c r="C27" s="8"/>
      <c r="D27" s="8"/>
      <c r="E27" s="8"/>
      <c r="F27" s="8"/>
      <c r="G27" s="8"/>
      <c r="H27" s="8"/>
      <c r="I27" s="8"/>
      <c r="J27" s="8"/>
      <c r="K27" s="8"/>
      <c r="L27" s="8"/>
      <c r="M27" s="144"/>
      <c r="N27" s="8"/>
    </row>
    <row r="28" spans="1:14" ht="13.5">
      <c r="A28" s="129" t="s">
        <v>53</v>
      </c>
      <c r="B28" s="143">
        <v>0</v>
      </c>
      <c r="C28" s="8">
        <v>0</v>
      </c>
      <c r="D28" s="8">
        <v>70</v>
      </c>
      <c r="E28" s="8">
        <v>0</v>
      </c>
      <c r="F28" s="8">
        <v>0</v>
      </c>
      <c r="G28" s="8"/>
      <c r="H28" s="8">
        <v>0</v>
      </c>
      <c r="I28" s="8">
        <v>0</v>
      </c>
      <c r="J28" s="8">
        <f>SUM(B28:I28)</f>
        <v>70</v>
      </c>
      <c r="K28" s="8">
        <v>0</v>
      </c>
      <c r="L28" s="8"/>
      <c r="M28" s="144">
        <f>SUM(J28:K28)</f>
        <v>70</v>
      </c>
      <c r="N28" s="8"/>
    </row>
    <row r="29" spans="1:13" ht="13.5">
      <c r="A29" s="129"/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ht="13.5">
      <c r="A30" s="6" t="s">
        <v>105</v>
      </c>
    </row>
    <row r="31" spans="1:26" ht="13.5">
      <c r="A31" s="6" t="s">
        <v>106</v>
      </c>
      <c r="B31" s="9">
        <f>SUM(B21:B30)</f>
        <v>0</v>
      </c>
      <c r="C31" s="9">
        <f>SUM(C21:C30)</f>
        <v>0</v>
      </c>
      <c r="D31" s="9">
        <f>SUM(D21:D30)</f>
        <v>70</v>
      </c>
      <c r="E31" s="9">
        <f>SUM(E21:E30)</f>
        <v>0</v>
      </c>
      <c r="F31" s="9">
        <f>SUM(F21:F30)</f>
        <v>-80718</v>
      </c>
      <c r="G31" s="9">
        <f>SUM(G20:G29)</f>
        <v>0</v>
      </c>
      <c r="H31" s="9">
        <f>SUM(H21:H30)</f>
        <v>0</v>
      </c>
      <c r="I31" s="9">
        <f>SUM(I21:I30)</f>
        <v>0</v>
      </c>
      <c r="J31" s="9">
        <f>SUM(J21:J30)</f>
        <v>-80648</v>
      </c>
      <c r="K31" s="9">
        <v>-3477</v>
      </c>
      <c r="L31" s="148"/>
      <c r="M31" s="9">
        <f>SUM(J31:K31)</f>
        <v>-84125</v>
      </c>
      <c r="O31" s="38"/>
      <c r="P31" s="39"/>
      <c r="Q31" s="38"/>
      <c r="R31" s="35"/>
      <c r="S31" s="36"/>
      <c r="T31" s="35"/>
      <c r="U31" s="37"/>
      <c r="V31" s="37"/>
      <c r="W31" s="37"/>
      <c r="X31" s="34"/>
      <c r="Y31" s="34"/>
      <c r="Z31" s="34"/>
    </row>
    <row r="32" spans="1:26" ht="13.5">
      <c r="A32" s="129"/>
      <c r="B32" s="8"/>
      <c r="C32" s="8"/>
      <c r="D32" s="8"/>
      <c r="E32" s="8"/>
      <c r="F32" s="8"/>
      <c r="G32" s="139"/>
      <c r="H32" s="8"/>
      <c r="I32" s="139"/>
      <c r="J32" s="8"/>
      <c r="K32" s="139"/>
      <c r="L32" s="8"/>
      <c r="M32" s="8"/>
      <c r="O32" s="38"/>
      <c r="P32" s="39"/>
      <c r="Q32" s="38"/>
      <c r="R32" s="35"/>
      <c r="S32" s="36"/>
      <c r="T32" s="35"/>
      <c r="U32" s="37"/>
      <c r="V32" s="37"/>
      <c r="W32" s="37"/>
      <c r="X32" s="34"/>
      <c r="Y32" s="40"/>
      <c r="Z32" s="34"/>
    </row>
    <row r="33" spans="1:26" ht="13.5">
      <c r="A33" s="129" t="s">
        <v>141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39"/>
      <c r="H33" s="8">
        <v>0</v>
      </c>
      <c r="I33" s="139">
        <v>282993</v>
      </c>
      <c r="J33" s="8">
        <f>SUM(B33:I33)</f>
        <v>282993</v>
      </c>
      <c r="K33" s="139">
        <v>217761</v>
      </c>
      <c r="L33" s="8"/>
      <c r="M33" s="8">
        <f>SUM(J33:K33)</f>
        <v>500754</v>
      </c>
      <c r="O33" s="38"/>
      <c r="P33" s="39"/>
      <c r="Q33" s="38"/>
      <c r="R33" s="35"/>
      <c r="S33" s="36"/>
      <c r="T33" s="35"/>
      <c r="U33" s="37"/>
      <c r="V33" s="37"/>
      <c r="W33" s="37"/>
      <c r="X33" s="34"/>
      <c r="Y33" s="34"/>
      <c r="Z33" s="34"/>
    </row>
    <row r="34" spans="1:26" ht="13.5">
      <c r="A34" s="129"/>
      <c r="B34" s="8"/>
      <c r="C34" s="8"/>
      <c r="D34" s="8"/>
      <c r="E34" s="8"/>
      <c r="F34" s="8"/>
      <c r="G34" s="139"/>
      <c r="H34" s="8"/>
      <c r="I34" s="139"/>
      <c r="J34" s="8"/>
      <c r="K34" s="139"/>
      <c r="L34" s="8"/>
      <c r="M34" s="8"/>
      <c r="O34" s="38"/>
      <c r="P34" s="39"/>
      <c r="Q34" s="38"/>
      <c r="R34" s="35"/>
      <c r="S34" s="36"/>
      <c r="T34" s="35"/>
      <c r="U34" s="37"/>
      <c r="V34" s="37"/>
      <c r="W34" s="37"/>
      <c r="X34" s="34"/>
      <c r="Y34" s="34"/>
      <c r="Z34" s="34"/>
    </row>
    <row r="35" spans="1:26" ht="13.5">
      <c r="A35" s="129" t="s">
        <v>135</v>
      </c>
      <c r="B35" s="8">
        <v>152253</v>
      </c>
      <c r="C35" s="8">
        <v>0</v>
      </c>
      <c r="D35" s="8">
        <v>0</v>
      </c>
      <c r="E35" s="8">
        <v>0</v>
      </c>
      <c r="F35" s="8">
        <v>-152253</v>
      </c>
      <c r="G35" s="139"/>
      <c r="H35" s="8">
        <v>0</v>
      </c>
      <c r="I35" s="139">
        <v>0</v>
      </c>
      <c r="J35" s="8">
        <v>0</v>
      </c>
      <c r="K35" s="139">
        <v>0</v>
      </c>
      <c r="L35" s="8"/>
      <c r="M35" s="8">
        <v>0</v>
      </c>
      <c r="O35" s="38"/>
      <c r="P35" s="39"/>
      <c r="Q35" s="38"/>
      <c r="R35" s="35"/>
      <c r="S35" s="36"/>
      <c r="T35" s="35"/>
      <c r="U35" s="37"/>
      <c r="V35" s="37"/>
      <c r="W35" s="37"/>
      <c r="X35" s="34"/>
      <c r="Y35" s="34"/>
      <c r="Z35" s="34"/>
    </row>
    <row r="36" spans="1:26" ht="13.5">
      <c r="A36" s="129"/>
      <c r="B36" s="8"/>
      <c r="C36" s="8"/>
      <c r="D36" s="8"/>
      <c r="E36" s="8"/>
      <c r="F36" s="8"/>
      <c r="G36" s="139"/>
      <c r="H36" s="8"/>
      <c r="I36" s="139"/>
      <c r="J36" s="8"/>
      <c r="K36" s="139"/>
      <c r="L36" s="8"/>
      <c r="M36" s="8"/>
      <c r="O36" s="38"/>
      <c r="P36" s="39"/>
      <c r="Q36" s="38"/>
      <c r="R36" s="35"/>
      <c r="S36" s="36"/>
      <c r="T36" s="35"/>
      <c r="U36" s="37"/>
      <c r="V36" s="37"/>
      <c r="W36" s="37"/>
      <c r="X36" s="34"/>
      <c r="Y36" s="34"/>
      <c r="Z36" s="34"/>
    </row>
    <row r="37" spans="1:26" ht="13.5">
      <c r="A37" s="129" t="s">
        <v>128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39"/>
      <c r="H37" s="8">
        <v>0</v>
      </c>
      <c r="I37" s="139">
        <v>-144336</v>
      </c>
      <c r="J37" s="8">
        <f>SUM(B37:I37)</f>
        <v>-144336</v>
      </c>
      <c r="K37" s="139">
        <v>-85877</v>
      </c>
      <c r="L37" s="8"/>
      <c r="M37" s="8">
        <f>SUM(J37:K37)</f>
        <v>-230213</v>
      </c>
      <c r="O37" s="38"/>
      <c r="P37" s="39"/>
      <c r="Q37" s="38"/>
      <c r="R37" s="35"/>
      <c r="S37" s="36"/>
      <c r="T37" s="35"/>
      <c r="U37" s="37"/>
      <c r="V37" s="37"/>
      <c r="W37" s="37"/>
      <c r="X37" s="34"/>
      <c r="Y37" s="34"/>
      <c r="Z37" s="34"/>
    </row>
    <row r="38" spans="1:26" ht="13.5">
      <c r="A38" s="129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8"/>
      <c r="M38" s="146"/>
      <c r="O38" s="38"/>
      <c r="P38" s="39"/>
      <c r="Q38" s="38"/>
      <c r="R38" s="35"/>
      <c r="S38" s="36"/>
      <c r="T38" s="35"/>
      <c r="U38" s="37"/>
      <c r="V38" s="37"/>
      <c r="W38" s="37"/>
      <c r="X38" s="34"/>
      <c r="Y38" s="34"/>
      <c r="Z38" s="34"/>
    </row>
    <row r="39" spans="1:13" ht="13.5">
      <c r="A39" s="14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5" ht="14.25" thickBot="1">
      <c r="A40" s="129" t="s">
        <v>162</v>
      </c>
      <c r="B40" s="150">
        <f>B20+B31+B33+B35+B37</f>
        <v>304506</v>
      </c>
      <c r="C40" s="150">
        <f>C20+C31+C33+C35+C37</f>
        <v>2039770</v>
      </c>
      <c r="D40" s="150">
        <f>D20+D31+D33+D35+D37</f>
        <v>70</v>
      </c>
      <c r="E40" s="150">
        <f>E20+E31+E33+E35+E37</f>
        <v>1219271</v>
      </c>
      <c r="F40" s="150">
        <f>F20+F31+F33+F35+F37</f>
        <v>75226</v>
      </c>
      <c r="G40" s="150">
        <f>SUM(G31:G38)</f>
        <v>0</v>
      </c>
      <c r="H40" s="150">
        <f>H20+H31+H33+H35+H37</f>
        <v>422400</v>
      </c>
      <c r="I40" s="150">
        <f>I20+I31+I33+I35+I37</f>
        <v>1854732</v>
      </c>
      <c r="J40" s="150">
        <f>J20+J31+J33+J35+J37</f>
        <v>5915975</v>
      </c>
      <c r="K40" s="150">
        <f>K20+K31+K33+K35+K37</f>
        <v>3033950</v>
      </c>
      <c r="L40" s="8">
        <v>0</v>
      </c>
      <c r="M40" s="150">
        <f>M20+M31+M33+M35+M37</f>
        <v>8949925</v>
      </c>
      <c r="N40" s="87"/>
      <c r="O40" s="87"/>
    </row>
    <row r="41" spans="1:14" ht="14.25" thickTop="1">
      <c r="A41" s="129"/>
      <c r="F41" s="9"/>
      <c r="H41" s="139"/>
      <c r="J41" s="139"/>
      <c r="K41" s="139"/>
      <c r="N41" s="9"/>
    </row>
    <row r="42" spans="1:13" ht="13.5">
      <c r="A42" s="12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8"/>
      <c r="M42" s="139"/>
    </row>
    <row r="43" spans="1:13" ht="13.5">
      <c r="A43" s="12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8"/>
      <c r="M43" s="139"/>
    </row>
    <row r="44" spans="1:13" ht="13.5">
      <c r="A44" s="129"/>
      <c r="C44" s="9"/>
      <c r="F44" s="9"/>
      <c r="H44" s="9"/>
      <c r="I44" s="9"/>
      <c r="J44" s="151"/>
      <c r="K44" s="9"/>
      <c r="L44" s="148"/>
      <c r="M44" s="151"/>
    </row>
    <row r="45" spans="1:13" s="72" customFormat="1" ht="13.5">
      <c r="A45" s="129" t="s">
        <v>125</v>
      </c>
      <c r="B45" s="139">
        <v>152253</v>
      </c>
      <c r="C45" s="139">
        <v>2039770</v>
      </c>
      <c r="D45" s="139">
        <v>-55765</v>
      </c>
      <c r="E45" s="139">
        <v>28120</v>
      </c>
      <c r="F45" s="139">
        <v>216463</v>
      </c>
      <c r="G45" s="139">
        <v>0</v>
      </c>
      <c r="H45" s="139">
        <v>350107</v>
      </c>
      <c r="I45" s="139">
        <v>1414735</v>
      </c>
      <c r="J45" s="8">
        <f>SUM(B45:I45)</f>
        <v>4145683</v>
      </c>
      <c r="K45" s="139">
        <v>444730</v>
      </c>
      <c r="L45" s="8"/>
      <c r="M45" s="8">
        <f>SUM(J45:K45)</f>
        <v>4590413</v>
      </c>
    </row>
    <row r="46" spans="1:13" s="72" customFormat="1" ht="13.5">
      <c r="A46" s="129"/>
      <c r="B46" s="139"/>
      <c r="C46" s="139"/>
      <c r="D46" s="139"/>
      <c r="E46" s="139"/>
      <c r="F46" s="139"/>
      <c r="G46" s="139"/>
      <c r="H46" s="139"/>
      <c r="I46" s="139"/>
      <c r="J46" s="8"/>
      <c r="K46" s="139"/>
      <c r="L46" s="8"/>
      <c r="M46" s="8"/>
    </row>
    <row r="47" spans="1:17" s="72" customFormat="1" ht="13.5">
      <c r="A47" s="129" t="s">
        <v>142</v>
      </c>
      <c r="B47" s="139">
        <v>0</v>
      </c>
      <c r="C47" s="139">
        <v>0</v>
      </c>
      <c r="D47" s="139">
        <v>0</v>
      </c>
      <c r="E47" s="139">
        <v>0</v>
      </c>
      <c r="F47" s="139">
        <v>0</v>
      </c>
      <c r="G47" s="139"/>
      <c r="H47" s="139">
        <v>72293</v>
      </c>
      <c r="I47" s="139">
        <v>-74371</v>
      </c>
      <c r="J47" s="8">
        <f>SUM(H47:I47)</f>
        <v>-2078</v>
      </c>
      <c r="K47" s="139">
        <v>98658</v>
      </c>
      <c r="L47" s="8"/>
      <c r="M47" s="8">
        <f>SUM(J47:K47)</f>
        <v>96580</v>
      </c>
      <c r="N47" s="74"/>
      <c r="O47" s="74"/>
      <c r="P47" s="75"/>
      <c r="Q47" s="74"/>
    </row>
    <row r="48" spans="1:13" s="72" customFormat="1" ht="13.5">
      <c r="A48" s="129"/>
      <c r="B48" s="139"/>
      <c r="C48" s="139"/>
      <c r="D48" s="139"/>
      <c r="E48" s="139"/>
      <c r="F48" s="139"/>
      <c r="G48" s="139"/>
      <c r="H48" s="139"/>
      <c r="I48" s="139"/>
      <c r="J48" s="8"/>
      <c r="K48" s="139"/>
      <c r="L48" s="8"/>
      <c r="M48" s="8"/>
    </row>
    <row r="49" spans="1:14" s="72" customFormat="1" ht="13.5">
      <c r="A49" s="129"/>
      <c r="B49" s="139"/>
      <c r="C49" s="139"/>
      <c r="D49" s="139"/>
      <c r="E49" s="139"/>
      <c r="F49" s="139"/>
      <c r="G49" s="139"/>
      <c r="H49" s="139"/>
      <c r="I49" s="139"/>
      <c r="J49" s="8"/>
      <c r="K49" s="139"/>
      <c r="L49" s="8"/>
      <c r="M49" s="8"/>
      <c r="N49" s="72" t="s">
        <v>145</v>
      </c>
    </row>
    <row r="50" spans="1:15" s="72" customFormat="1" ht="13.5">
      <c r="A50" s="129" t="s">
        <v>136</v>
      </c>
      <c r="B50" s="139">
        <f>SUM(B45:B49)</f>
        <v>152253</v>
      </c>
      <c r="C50" s="139">
        <f>SUM(C45:C49)</f>
        <v>2039770</v>
      </c>
      <c r="D50" s="139">
        <f>SUM(D45:D49)</f>
        <v>-55765</v>
      </c>
      <c r="E50" s="139">
        <f>SUM(E45:E49)</f>
        <v>28120</v>
      </c>
      <c r="F50" s="139">
        <f>SUM(F45:F49)</f>
        <v>216463</v>
      </c>
      <c r="G50" s="139">
        <v>0</v>
      </c>
      <c r="H50" s="139">
        <f>SUM(H45:H49)</f>
        <v>422400</v>
      </c>
      <c r="I50" s="139">
        <f>SUM(I45:I49)</f>
        <v>1340364</v>
      </c>
      <c r="J50" s="8">
        <f>SUM(B50:I50)</f>
        <v>4143605</v>
      </c>
      <c r="K50" s="139">
        <f>SUM(K45:K49)</f>
        <v>543388</v>
      </c>
      <c r="L50" s="8"/>
      <c r="M50" s="8">
        <f>SUM(J50:K50)</f>
        <v>4686993</v>
      </c>
      <c r="O50" s="79"/>
    </row>
    <row r="51" spans="1:13" s="72" customFormat="1" ht="13.5">
      <c r="A51" s="129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</row>
    <row r="52" spans="1:13" s="72" customFormat="1" ht="13.5">
      <c r="A52" s="129" t="s">
        <v>160</v>
      </c>
      <c r="B52" s="143">
        <v>0</v>
      </c>
      <c r="C52" s="8">
        <v>0</v>
      </c>
      <c r="D52" s="8">
        <v>0</v>
      </c>
      <c r="E52" s="8">
        <v>852731</v>
      </c>
      <c r="F52" s="8"/>
      <c r="G52" s="8"/>
      <c r="H52" s="8"/>
      <c r="I52" s="8"/>
      <c r="J52" s="8">
        <f>SUM(B52:I52)</f>
        <v>852731</v>
      </c>
      <c r="K52" s="8">
        <v>1367905</v>
      </c>
      <c r="L52" s="8"/>
      <c r="M52" s="144">
        <f>SUM(J52:K52)</f>
        <v>2220636</v>
      </c>
    </row>
    <row r="53" spans="1:13" s="72" customFormat="1" ht="13.5">
      <c r="A53" s="129"/>
      <c r="B53" s="143"/>
      <c r="C53" s="8"/>
      <c r="D53" s="8"/>
      <c r="E53" s="8"/>
      <c r="F53" s="8"/>
      <c r="G53" s="8"/>
      <c r="H53" s="8"/>
      <c r="I53" s="8"/>
      <c r="J53" s="8"/>
      <c r="K53" s="8"/>
      <c r="L53" s="8"/>
      <c r="M53" s="144"/>
    </row>
    <row r="54" spans="1:13" s="72" customFormat="1" ht="13.5">
      <c r="A54" s="129" t="s">
        <v>44</v>
      </c>
      <c r="B54" s="143"/>
      <c r="C54" s="8"/>
      <c r="D54" s="8"/>
      <c r="E54" s="8"/>
      <c r="F54" s="8"/>
      <c r="G54" s="8"/>
      <c r="H54" s="8"/>
      <c r="I54" s="8"/>
      <c r="J54" s="8"/>
      <c r="K54" s="8"/>
      <c r="L54" s="8"/>
      <c r="M54" s="144"/>
    </row>
    <row r="55" spans="1:13" s="72" customFormat="1" ht="13.5">
      <c r="A55" s="129" t="s">
        <v>53</v>
      </c>
      <c r="B55" s="145">
        <v>0</v>
      </c>
      <c r="C55" s="146">
        <v>0</v>
      </c>
      <c r="D55" s="146">
        <v>-203</v>
      </c>
      <c r="E55" s="146">
        <v>0</v>
      </c>
      <c r="F55" s="146">
        <v>0</v>
      </c>
      <c r="G55" s="146"/>
      <c r="H55" s="146">
        <v>0</v>
      </c>
      <c r="I55" s="146">
        <v>0</v>
      </c>
      <c r="J55" s="146">
        <f>SUM(B55:I55)</f>
        <v>-203</v>
      </c>
      <c r="K55" s="146">
        <v>0</v>
      </c>
      <c r="L55" s="146"/>
      <c r="M55" s="147">
        <f>SUM(J55:K55)</f>
        <v>-203</v>
      </c>
    </row>
    <row r="56" spans="1:13" s="72" customFormat="1" ht="13.5">
      <c r="A56" s="12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8"/>
      <c r="M56" s="139"/>
    </row>
    <row r="57" spans="1:13" s="72" customFormat="1" ht="13.5">
      <c r="A57" s="129" t="s">
        <v>161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34"/>
      <c r="M57" s="6"/>
    </row>
    <row r="58" spans="1:26" s="72" customFormat="1" ht="13.5">
      <c r="A58" s="6" t="s">
        <v>106</v>
      </c>
      <c r="B58" s="9">
        <f>SUM(B51:B55)</f>
        <v>0</v>
      </c>
      <c r="C58" s="9">
        <f>SUM(C51:C55)</f>
        <v>0</v>
      </c>
      <c r="D58" s="9">
        <f>SUM(D51:D55)</f>
        <v>-203</v>
      </c>
      <c r="E58" s="9">
        <f>SUM(E51:E55)</f>
        <v>852731</v>
      </c>
      <c r="F58" s="9">
        <f>SUM(F51:F55)</f>
        <v>0</v>
      </c>
      <c r="G58" s="9">
        <v>0</v>
      </c>
      <c r="H58" s="9">
        <v>0</v>
      </c>
      <c r="I58" s="9">
        <v>0</v>
      </c>
      <c r="J58" s="8">
        <f>SUM(B58:I58)</f>
        <v>852528</v>
      </c>
      <c r="K58" s="9">
        <f>SUM(K51:K55)</f>
        <v>1367905</v>
      </c>
      <c r="L58" s="148"/>
      <c r="M58" s="9">
        <f>SUM(J58:K58)</f>
        <v>2220433</v>
      </c>
      <c r="O58" s="80"/>
      <c r="P58" s="81"/>
      <c r="Q58" s="80"/>
      <c r="R58" s="82"/>
      <c r="S58" s="83"/>
      <c r="T58" s="82"/>
      <c r="U58" s="84"/>
      <c r="V58" s="84"/>
      <c r="W58" s="84"/>
      <c r="X58" s="73"/>
      <c r="Y58" s="73"/>
      <c r="Z58" s="73"/>
    </row>
    <row r="59" spans="1:26" s="72" customFormat="1" ht="13.5">
      <c r="A59" s="129"/>
      <c r="B59" s="8"/>
      <c r="C59" s="8"/>
      <c r="D59" s="8"/>
      <c r="E59" s="8"/>
      <c r="F59" s="8"/>
      <c r="G59" s="139"/>
      <c r="H59" s="8"/>
      <c r="I59" s="139"/>
      <c r="J59" s="8"/>
      <c r="K59" s="139"/>
      <c r="L59" s="8"/>
      <c r="M59" s="8"/>
      <c r="O59" s="80"/>
      <c r="P59" s="81"/>
      <c r="Q59" s="80"/>
      <c r="R59" s="82"/>
      <c r="S59" s="83"/>
      <c r="T59" s="82"/>
      <c r="U59" s="84"/>
      <c r="V59" s="84"/>
      <c r="W59" s="84"/>
      <c r="X59" s="73"/>
      <c r="Y59" s="85"/>
      <c r="Z59" s="73"/>
    </row>
    <row r="60" spans="1:26" s="72" customFormat="1" ht="13.5">
      <c r="A60" s="129" t="s">
        <v>56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8"/>
      <c r="M60" s="139"/>
      <c r="O60" s="80"/>
      <c r="P60" s="81"/>
      <c r="Q60" s="80"/>
      <c r="R60" s="82"/>
      <c r="S60" s="83"/>
      <c r="T60" s="82"/>
      <c r="U60" s="84"/>
      <c r="V60" s="84"/>
      <c r="W60" s="84"/>
      <c r="X60" s="73"/>
      <c r="Y60" s="73"/>
      <c r="Z60" s="73"/>
    </row>
    <row r="61" spans="1:26" s="72" customFormat="1" ht="13.5">
      <c r="A61" s="129" t="s">
        <v>71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39"/>
      <c r="H61" s="8">
        <v>0</v>
      </c>
      <c r="I61" s="139">
        <v>253859</v>
      </c>
      <c r="J61" s="8">
        <f>SUM(B61:I61)</f>
        <v>253859</v>
      </c>
      <c r="K61" s="139">
        <v>113277</v>
      </c>
      <c r="L61" s="8"/>
      <c r="M61" s="8">
        <f>SUM(J61:K61)</f>
        <v>367136</v>
      </c>
      <c r="O61" s="80"/>
      <c r="P61" s="81"/>
      <c r="Q61" s="80"/>
      <c r="R61" s="82"/>
      <c r="S61" s="83"/>
      <c r="T61" s="82"/>
      <c r="U61" s="84"/>
      <c r="V61" s="84"/>
      <c r="W61" s="84"/>
      <c r="X61" s="73"/>
      <c r="Y61" s="73"/>
      <c r="Z61" s="73"/>
    </row>
    <row r="62" spans="1:26" s="72" customFormat="1" ht="13.5">
      <c r="A62" s="129"/>
      <c r="B62" s="8"/>
      <c r="C62" s="8"/>
      <c r="D62" s="8"/>
      <c r="E62" s="8"/>
      <c r="F62" s="8"/>
      <c r="G62" s="139"/>
      <c r="H62" s="8"/>
      <c r="I62" s="139"/>
      <c r="J62" s="8"/>
      <c r="K62" s="139"/>
      <c r="L62" s="8"/>
      <c r="M62" s="8"/>
      <c r="O62" s="80"/>
      <c r="P62" s="81"/>
      <c r="Q62" s="80"/>
      <c r="R62" s="82"/>
      <c r="S62" s="83"/>
      <c r="T62" s="82"/>
      <c r="U62" s="84"/>
      <c r="V62" s="84"/>
      <c r="W62" s="84"/>
      <c r="X62" s="73"/>
      <c r="Y62" s="73"/>
      <c r="Z62" s="73"/>
    </row>
    <row r="63" spans="1:26" s="72" customFormat="1" ht="13.5">
      <c r="A63" s="129" t="s">
        <v>128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139"/>
      <c r="H63" s="8">
        <v>0</v>
      </c>
      <c r="I63" s="139">
        <v>-104141</v>
      </c>
      <c r="J63" s="8">
        <f>SUM(B63:I63)</f>
        <v>-104141</v>
      </c>
      <c r="K63" s="139">
        <v>-57026</v>
      </c>
      <c r="L63" s="8"/>
      <c r="M63" s="8">
        <f>SUM(J63:K63)</f>
        <v>-161167</v>
      </c>
      <c r="O63" s="80"/>
      <c r="P63" s="81"/>
      <c r="Q63" s="80"/>
      <c r="R63" s="82"/>
      <c r="S63" s="83"/>
      <c r="T63" s="82"/>
      <c r="U63" s="84"/>
      <c r="V63" s="84"/>
      <c r="W63" s="84"/>
      <c r="X63" s="73"/>
      <c r="Y63" s="73"/>
      <c r="Z63" s="73"/>
    </row>
    <row r="64" spans="1:26" s="72" customFormat="1" ht="13.5">
      <c r="A64" s="129"/>
      <c r="B64" s="8"/>
      <c r="C64" s="8"/>
      <c r="D64" s="8"/>
      <c r="E64" s="8"/>
      <c r="F64" s="8"/>
      <c r="G64" s="139"/>
      <c r="H64" s="8"/>
      <c r="I64" s="139"/>
      <c r="J64" s="8"/>
      <c r="K64" s="139"/>
      <c r="L64" s="8"/>
      <c r="M64" s="8"/>
      <c r="O64" s="80"/>
      <c r="P64" s="81"/>
      <c r="Q64" s="80"/>
      <c r="R64" s="82"/>
      <c r="S64" s="83"/>
      <c r="T64" s="82"/>
      <c r="U64" s="84"/>
      <c r="V64" s="84"/>
      <c r="W64" s="84"/>
      <c r="X64" s="73"/>
      <c r="Y64" s="73"/>
      <c r="Z64" s="73"/>
    </row>
    <row r="65" spans="1:26" s="72" customFormat="1" ht="13.5">
      <c r="A65" s="129" t="s">
        <v>123</v>
      </c>
      <c r="B65" s="8"/>
      <c r="C65" s="8"/>
      <c r="D65" s="8"/>
      <c r="E65" s="8"/>
      <c r="F65" s="8"/>
      <c r="G65" s="139"/>
      <c r="H65" s="8"/>
      <c r="I65" s="139"/>
      <c r="J65" s="8"/>
      <c r="K65" s="139"/>
      <c r="L65" s="8"/>
      <c r="M65" s="8"/>
      <c r="O65" s="80"/>
      <c r="P65" s="81"/>
      <c r="Q65" s="80"/>
      <c r="R65" s="82"/>
      <c r="S65" s="83"/>
      <c r="T65" s="82"/>
      <c r="U65" s="84"/>
      <c r="V65" s="84"/>
      <c r="W65" s="84"/>
      <c r="X65" s="73"/>
      <c r="Y65" s="73"/>
      <c r="Z65" s="73"/>
    </row>
    <row r="66" spans="1:26" s="72" customFormat="1" ht="13.5">
      <c r="A66" s="129" t="s">
        <v>121</v>
      </c>
      <c r="B66" s="8"/>
      <c r="C66" s="8"/>
      <c r="D66" s="8"/>
      <c r="E66" s="8"/>
      <c r="F66" s="8"/>
      <c r="G66" s="139"/>
      <c r="H66" s="8"/>
      <c r="I66" s="139"/>
      <c r="J66" s="8"/>
      <c r="K66" s="139"/>
      <c r="L66" s="8"/>
      <c r="M66" s="8"/>
      <c r="O66" s="80"/>
      <c r="P66" s="81"/>
      <c r="Q66" s="80"/>
      <c r="R66" s="82"/>
      <c r="S66" s="83"/>
      <c r="T66" s="82"/>
      <c r="U66" s="84"/>
      <c r="V66" s="84"/>
      <c r="W66" s="84"/>
      <c r="X66" s="73"/>
      <c r="Y66" s="73"/>
      <c r="Z66" s="73"/>
    </row>
    <row r="67" spans="1:26" s="72" customFormat="1" ht="13.5">
      <c r="A67" s="129" t="s">
        <v>122</v>
      </c>
      <c r="B67" s="146">
        <v>0</v>
      </c>
      <c r="C67" s="146">
        <v>0</v>
      </c>
      <c r="D67" s="146">
        <v>0</v>
      </c>
      <c r="E67" s="146">
        <v>0</v>
      </c>
      <c r="F67" s="146">
        <v>0</v>
      </c>
      <c r="G67" s="146"/>
      <c r="H67" s="146">
        <v>0</v>
      </c>
      <c r="I67" s="146">
        <v>0</v>
      </c>
      <c r="J67" s="8">
        <f>SUM(B67:I67)</f>
        <v>0</v>
      </c>
      <c r="K67" s="146">
        <v>1897</v>
      </c>
      <c r="L67" s="8"/>
      <c r="M67" s="146">
        <v>1897</v>
      </c>
      <c r="O67" s="80"/>
      <c r="P67" s="81"/>
      <c r="Q67" s="80"/>
      <c r="R67" s="82"/>
      <c r="S67" s="83"/>
      <c r="T67" s="82"/>
      <c r="U67" s="84"/>
      <c r="V67" s="84"/>
      <c r="W67" s="84"/>
      <c r="X67" s="73"/>
      <c r="Y67" s="73"/>
      <c r="Z67" s="73"/>
    </row>
    <row r="68" spans="1:13" s="72" customFormat="1" ht="13.5">
      <c r="A68" s="149"/>
      <c r="B68" s="8"/>
      <c r="C68" s="8"/>
      <c r="D68" s="8"/>
      <c r="E68" s="8"/>
      <c r="F68" s="8"/>
      <c r="G68" s="8"/>
      <c r="H68" s="8"/>
      <c r="I68" s="8"/>
      <c r="J68" s="141"/>
      <c r="K68" s="8"/>
      <c r="L68" s="8"/>
      <c r="M68" s="8"/>
    </row>
    <row r="69" spans="1:14" s="72" customFormat="1" ht="14.25" thickBot="1">
      <c r="A69" s="129" t="s">
        <v>159</v>
      </c>
      <c r="B69" s="150">
        <v>152253</v>
      </c>
      <c r="C69" s="150">
        <v>2039770</v>
      </c>
      <c r="D69" s="150">
        <f>D50+D58+D61+D63+D67</f>
        <v>-55968</v>
      </c>
      <c r="E69" s="150">
        <f>E50+E58+E61+E63+E67</f>
        <v>880851</v>
      </c>
      <c r="F69" s="150">
        <f>F50+F58+F61+F63+F67</f>
        <v>216463</v>
      </c>
      <c r="G69" s="150"/>
      <c r="H69" s="150">
        <f>H50+H58+H61+H63+H67</f>
        <v>422400</v>
      </c>
      <c r="I69" s="150">
        <f>I50+I58+I61+I63+I67</f>
        <v>1490082</v>
      </c>
      <c r="J69" s="150">
        <f>SUM(B69:I69)</f>
        <v>5145851</v>
      </c>
      <c r="K69" s="150">
        <f>K50+K58+K61+K63+K67</f>
        <v>1969441</v>
      </c>
      <c r="L69" s="150"/>
      <c r="M69" s="150">
        <f>SUM(J69:K69)</f>
        <v>7115292</v>
      </c>
      <c r="N69" s="86"/>
    </row>
    <row r="70" spans="1:13" s="72" customFormat="1" ht="14.25" thickTop="1">
      <c r="A70" s="129"/>
      <c r="B70" s="6"/>
      <c r="C70" s="6"/>
      <c r="D70" s="6"/>
      <c r="E70" s="6"/>
      <c r="F70" s="6"/>
      <c r="G70" s="6"/>
      <c r="H70" s="6"/>
      <c r="I70" s="6"/>
      <c r="J70" s="6"/>
      <c r="K70" s="6"/>
      <c r="L70" s="34"/>
      <c r="M70" s="6"/>
    </row>
    <row r="71" spans="1:13" s="72" customFormat="1" ht="13.5">
      <c r="A71" s="149"/>
      <c r="B71" s="6"/>
      <c r="C71" s="6"/>
      <c r="D71" s="6"/>
      <c r="E71" s="6"/>
      <c r="F71" s="6"/>
      <c r="G71" s="6"/>
      <c r="H71" s="6"/>
      <c r="I71" s="6"/>
      <c r="J71" s="6"/>
      <c r="K71" s="6"/>
      <c r="L71" s="34"/>
      <c r="M71" s="6"/>
    </row>
    <row r="72" spans="1:13" s="72" customFormat="1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34"/>
      <c r="M72" s="6"/>
    </row>
    <row r="73" spans="1:13" s="72" customFormat="1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34"/>
      <c r="M73" s="6"/>
    </row>
    <row r="74" spans="1:13" s="72" customFormat="1" ht="13.5">
      <c r="A74" s="6" t="s">
        <v>147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34"/>
      <c r="M74" s="6"/>
    </row>
    <row r="75" spans="1:13" s="72" customFormat="1" ht="13.5">
      <c r="A75" s="6" t="s">
        <v>117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34"/>
      <c r="M75" s="6"/>
    </row>
    <row r="92" ht="13.5">
      <c r="A92" s="152"/>
    </row>
    <row r="93" ht="13.5">
      <c r="A93" s="152"/>
    </row>
    <row r="98" ht="13.5">
      <c r="A98" s="6" t="s">
        <v>77</v>
      </c>
    </row>
  </sheetData>
  <sheetProtection/>
  <mergeCells count="3">
    <mergeCell ref="C7:F7"/>
    <mergeCell ref="H7:I7"/>
    <mergeCell ref="C6:I6"/>
  </mergeCells>
  <printOptions/>
  <pageMargins left="0.5" right="0.25" top="1" bottom="0.5" header="0.5" footer="0.25"/>
  <pageSetup fitToHeight="1" fitToWidth="1" horizontalDpi="600" verticalDpi="600" orientation="portrait" paperSize="9" scale="57" r:id="rId2"/>
  <headerFooter alignWithMargins="0">
    <oddHeader>&amp;L&amp;"Courier New,Regular"&amp;12&amp;UMMC Corporation Berhad (30245-H)                                                                           Page 3 of 17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61">
      <selection activeCell="D20" sqref="D20"/>
    </sheetView>
  </sheetViews>
  <sheetFormatPr defaultColWidth="9.140625" defaultRowHeight="12.75"/>
  <cols>
    <col min="1" max="1" width="4.00390625" style="10" customWidth="1"/>
    <col min="2" max="2" width="2.57421875" style="10" customWidth="1"/>
    <col min="3" max="3" width="74.8515625" style="7" customWidth="1"/>
    <col min="4" max="4" width="15.57421875" style="12" bestFit="1" customWidth="1"/>
    <col min="5" max="5" width="3.421875" style="7" customWidth="1"/>
    <col min="6" max="6" width="15.57421875" style="12" bestFit="1" customWidth="1"/>
    <col min="7" max="7" width="9.140625" style="7" customWidth="1"/>
    <col min="8" max="8" width="15.00390625" style="28" bestFit="1" customWidth="1"/>
    <col min="9" max="9" width="12.7109375" style="7" bestFit="1" customWidth="1"/>
    <col min="10" max="10" width="12.421875" style="7" bestFit="1" customWidth="1"/>
    <col min="11" max="16384" width="9.140625" style="7" customWidth="1"/>
  </cols>
  <sheetData>
    <row r="1" spans="1:8" s="76" customFormat="1" ht="19.5">
      <c r="A1" s="13" t="s">
        <v>132</v>
      </c>
      <c r="B1" s="14"/>
      <c r="C1" s="15"/>
      <c r="D1" s="16"/>
      <c r="E1" s="15"/>
      <c r="F1" s="16"/>
      <c r="H1" s="77"/>
    </row>
    <row r="2" spans="1:8" s="76" customFormat="1" ht="19.5">
      <c r="A2" s="13" t="s">
        <v>153</v>
      </c>
      <c r="B2" s="14"/>
      <c r="C2" s="15"/>
      <c r="D2" s="16"/>
      <c r="E2" s="15"/>
      <c r="F2" s="16"/>
      <c r="H2" s="77"/>
    </row>
    <row r="3" spans="1:8" s="15" customFormat="1" ht="13.5" customHeight="1">
      <c r="A3" s="13"/>
      <c r="B3" s="14"/>
      <c r="D3" s="16"/>
      <c r="F3" s="16"/>
      <c r="H3" s="62"/>
    </row>
    <row r="4" spans="1:8" s="15" customFormat="1" ht="13.5">
      <c r="A4" s="14"/>
      <c r="B4" s="14"/>
      <c r="D4" s="5" t="s">
        <v>154</v>
      </c>
      <c r="F4" s="5" t="s">
        <v>154</v>
      </c>
      <c r="H4" s="5"/>
    </row>
    <row r="5" spans="1:8" s="15" customFormat="1" ht="13.5">
      <c r="A5" s="14"/>
      <c r="B5" s="14"/>
      <c r="D5" s="5" t="s">
        <v>57</v>
      </c>
      <c r="F5" s="5" t="s">
        <v>57</v>
      </c>
      <c r="H5" s="5"/>
    </row>
    <row r="6" spans="1:8" ht="13.5">
      <c r="A6" s="14"/>
      <c r="D6" s="17" t="s">
        <v>149</v>
      </c>
      <c r="F6" s="17" t="s">
        <v>150</v>
      </c>
      <c r="H6" s="63"/>
    </row>
    <row r="7" spans="1:8" ht="13.5">
      <c r="A7" s="18"/>
      <c r="B7" s="18"/>
      <c r="C7" s="19"/>
      <c r="D7" s="5" t="s">
        <v>6</v>
      </c>
      <c r="F7" s="5" t="s">
        <v>6</v>
      </c>
      <c r="H7" s="5"/>
    </row>
    <row r="8" spans="1:8" ht="13.5">
      <c r="A8" s="18"/>
      <c r="B8" s="18"/>
      <c r="C8" s="19"/>
      <c r="D8" s="5" t="s">
        <v>68</v>
      </c>
      <c r="F8" s="5" t="s">
        <v>68</v>
      </c>
      <c r="H8" s="5"/>
    </row>
    <row r="9" spans="1:3" ht="13.5">
      <c r="A9" s="20" t="s">
        <v>58</v>
      </c>
      <c r="B9" s="18"/>
      <c r="C9" s="19"/>
    </row>
    <row r="10" spans="1:8" ht="13.5">
      <c r="A10" s="10" t="s">
        <v>15</v>
      </c>
      <c r="D10" s="1">
        <f>'Income statement '!F34</f>
        <v>645761</v>
      </c>
      <c r="F10" s="1">
        <v>409246</v>
      </c>
      <c r="H10" s="2"/>
    </row>
    <row r="11" spans="1:8" ht="13.5">
      <c r="A11" s="10" t="s">
        <v>32</v>
      </c>
      <c r="D11" s="1"/>
      <c r="F11" s="1"/>
      <c r="H11" s="2"/>
    </row>
    <row r="12" spans="2:8" ht="13.5">
      <c r="B12" s="10" t="s">
        <v>16</v>
      </c>
      <c r="D12" s="2">
        <v>650094</v>
      </c>
      <c r="F12" s="2">
        <v>120809</v>
      </c>
      <c r="H12" s="2"/>
    </row>
    <row r="13" spans="2:8" ht="13.5">
      <c r="B13" s="10" t="s">
        <v>27</v>
      </c>
      <c r="D13" s="2">
        <v>688841</v>
      </c>
      <c r="F13" s="2">
        <v>282648</v>
      </c>
      <c r="H13" s="2"/>
    </row>
    <row r="14" spans="2:8" ht="13.5">
      <c r="B14" s="10" t="s">
        <v>28</v>
      </c>
      <c r="D14" s="2">
        <v>-81802</v>
      </c>
      <c r="F14" s="2">
        <v>-31731</v>
      </c>
      <c r="H14" s="2"/>
    </row>
    <row r="15" spans="2:8" ht="13.5">
      <c r="B15" s="10" t="s">
        <v>116</v>
      </c>
      <c r="D15" s="2">
        <v>-1815</v>
      </c>
      <c r="F15" s="2">
        <v>-1847</v>
      </c>
      <c r="H15" s="2"/>
    </row>
    <row r="16" spans="2:9" ht="13.5">
      <c r="B16" s="10" t="s">
        <v>75</v>
      </c>
      <c r="D16" s="4">
        <v>-89980</v>
      </c>
      <c r="F16" s="4">
        <v>-75646</v>
      </c>
      <c r="H16" s="2" t="s">
        <v>77</v>
      </c>
      <c r="I16" s="24"/>
    </row>
    <row r="17" spans="4:8" ht="13.5">
      <c r="D17" s="2"/>
      <c r="F17" s="2"/>
      <c r="H17" s="2"/>
    </row>
    <row r="18" spans="1:8" ht="13.5">
      <c r="A18" s="10" t="s">
        <v>33</v>
      </c>
      <c r="D18" s="1">
        <f>SUM(D10:D16)</f>
        <v>1811099</v>
      </c>
      <c r="F18" s="1">
        <f>SUM(F10:F16)</f>
        <v>703479</v>
      </c>
      <c r="H18" s="2"/>
    </row>
    <row r="19" spans="1:9" ht="13.5">
      <c r="A19" s="10" t="s">
        <v>34</v>
      </c>
      <c r="I19" s="3"/>
    </row>
    <row r="20" spans="2:9" ht="13.5">
      <c r="B20" s="10" t="s">
        <v>17</v>
      </c>
      <c r="D20" s="1">
        <v>-355849</v>
      </c>
      <c r="F20" s="1">
        <v>-78669</v>
      </c>
      <c r="H20" s="2"/>
      <c r="I20" s="24"/>
    </row>
    <row r="21" spans="2:9" ht="13.5">
      <c r="B21" s="10" t="s">
        <v>70</v>
      </c>
      <c r="D21" s="4">
        <v>423606</v>
      </c>
      <c r="F21" s="4">
        <v>-62171</v>
      </c>
      <c r="H21" s="2"/>
      <c r="I21" s="3"/>
    </row>
    <row r="22" spans="4:8" ht="13.5">
      <c r="D22" s="2"/>
      <c r="F22" s="2"/>
      <c r="H22" s="2"/>
    </row>
    <row r="23" spans="1:8" ht="13.5">
      <c r="A23" s="10" t="s">
        <v>62</v>
      </c>
      <c r="D23" s="1">
        <f>SUM(D18:D21)</f>
        <v>1878856</v>
      </c>
      <c r="F23" s="1">
        <f>SUM(F18:F21)</f>
        <v>562639</v>
      </c>
      <c r="H23" s="2"/>
    </row>
    <row r="24" spans="1:8" ht="13.5">
      <c r="A24" s="10" t="s">
        <v>18</v>
      </c>
      <c r="D24" s="2">
        <v>-81560</v>
      </c>
      <c r="E24" s="19"/>
      <c r="F24" s="2">
        <v>-59337</v>
      </c>
      <c r="H24" s="2"/>
    </row>
    <row r="25" spans="1:8" ht="13.5">
      <c r="A25" s="10" t="s">
        <v>165</v>
      </c>
      <c r="D25" s="4">
        <v>-245</v>
      </c>
      <c r="F25" s="4">
        <v>0</v>
      </c>
      <c r="H25" s="2"/>
    </row>
    <row r="26" spans="4:8" ht="13.5">
      <c r="D26" s="1"/>
      <c r="F26" s="1"/>
      <c r="H26" s="2"/>
    </row>
    <row r="27" spans="1:8" ht="13.5">
      <c r="A27" s="14" t="s">
        <v>89</v>
      </c>
      <c r="D27" s="21">
        <f>SUM(D23:D26)</f>
        <v>1797051</v>
      </c>
      <c r="F27" s="21">
        <f>SUM(F23:F25)</f>
        <v>503302</v>
      </c>
      <c r="H27" s="25"/>
    </row>
    <row r="28" spans="4:8" ht="13.5">
      <c r="D28" s="1"/>
      <c r="F28" s="1"/>
      <c r="H28" s="2"/>
    </row>
    <row r="29" spans="1:8" ht="13.5">
      <c r="A29" s="14" t="s">
        <v>59</v>
      </c>
      <c r="D29" s="1"/>
      <c r="F29" s="1"/>
      <c r="H29" s="2"/>
    </row>
    <row r="30" spans="1:8" ht="13.5">
      <c r="A30" s="10" t="s">
        <v>157</v>
      </c>
      <c r="D30" s="1">
        <v>0</v>
      </c>
      <c r="F30" s="1">
        <v>-5116894</v>
      </c>
      <c r="H30" s="2"/>
    </row>
    <row r="31" spans="1:8" ht="13.5">
      <c r="A31" s="10" t="s">
        <v>143</v>
      </c>
      <c r="D31" s="1">
        <v>90140</v>
      </c>
      <c r="F31" s="1">
        <v>0</v>
      </c>
      <c r="H31" s="2"/>
    </row>
    <row r="32" spans="1:8" ht="13.5">
      <c r="A32" s="10" t="s">
        <v>144</v>
      </c>
      <c r="D32" s="1">
        <v>-13672</v>
      </c>
      <c r="F32" s="1">
        <v>0</v>
      </c>
      <c r="H32" s="2"/>
    </row>
    <row r="33" spans="1:8" ht="13.5">
      <c r="A33" s="10" t="s">
        <v>166</v>
      </c>
      <c r="D33" s="1">
        <v>-5000</v>
      </c>
      <c r="F33" s="1">
        <v>0</v>
      </c>
      <c r="H33" s="2"/>
    </row>
    <row r="34" spans="1:8" ht="13.5">
      <c r="A34" s="10" t="s">
        <v>31</v>
      </c>
      <c r="D34" s="12">
        <v>-627709</v>
      </c>
      <c r="F34" s="1">
        <v>-218546</v>
      </c>
      <c r="H34" s="2"/>
    </row>
    <row r="35" spans="1:8" ht="13.5">
      <c r="A35" s="10" t="s">
        <v>167</v>
      </c>
      <c r="D35" s="10">
        <v>0</v>
      </c>
      <c r="F35" s="1">
        <v>3000</v>
      </c>
      <c r="H35" s="2"/>
    </row>
    <row r="36" spans="1:8" ht="13.5">
      <c r="A36" s="10" t="s">
        <v>168</v>
      </c>
      <c r="D36" s="12">
        <v>15200</v>
      </c>
      <c r="F36" s="1">
        <v>0</v>
      </c>
      <c r="H36" s="2"/>
    </row>
    <row r="37" spans="1:8" ht="13.5">
      <c r="A37" s="10" t="s">
        <v>30</v>
      </c>
      <c r="D37" s="12">
        <v>4848</v>
      </c>
      <c r="F37" s="12">
        <v>318</v>
      </c>
      <c r="H37" s="2"/>
    </row>
    <row r="38" spans="1:8" ht="13.5">
      <c r="A38" s="10" t="s">
        <v>158</v>
      </c>
      <c r="D38" s="10">
        <v>0</v>
      </c>
      <c r="F38" s="12">
        <v>111817</v>
      </c>
      <c r="H38" s="2"/>
    </row>
    <row r="39" spans="1:8" ht="13.5">
      <c r="A39" s="10" t="s">
        <v>20</v>
      </c>
      <c r="D39" s="1">
        <v>81802</v>
      </c>
      <c r="F39" s="1">
        <v>31731</v>
      </c>
      <c r="H39" s="2"/>
    </row>
    <row r="40" spans="1:8" ht="13.5">
      <c r="A40" s="10" t="s">
        <v>29</v>
      </c>
      <c r="D40" s="2">
        <v>18799</v>
      </c>
      <c r="F40" s="2">
        <v>38720</v>
      </c>
      <c r="H40" s="2"/>
    </row>
    <row r="41" spans="1:8" ht="13.5">
      <c r="A41" s="10" t="s">
        <v>88</v>
      </c>
      <c r="D41" s="61">
        <v>-72</v>
      </c>
      <c r="F41" s="61">
        <v>-501</v>
      </c>
      <c r="H41" s="2"/>
    </row>
    <row r="42" spans="4:8" ht="13.5">
      <c r="D42" s="2"/>
      <c r="F42" s="2"/>
      <c r="H42" s="2"/>
    </row>
    <row r="43" spans="1:8" ht="13.5">
      <c r="A43" s="14" t="s">
        <v>120</v>
      </c>
      <c r="D43" s="21">
        <f>SUM(D30:D42)</f>
        <v>-435664</v>
      </c>
      <c r="F43" s="21">
        <f>SUM(F29:F41)</f>
        <v>-5150355</v>
      </c>
      <c r="H43" s="25"/>
    </row>
    <row r="44" spans="1:8" ht="13.5">
      <c r="A44" s="14"/>
      <c r="B44" s="14"/>
      <c r="D44" s="1"/>
      <c r="F44" s="1"/>
      <c r="H44" s="2"/>
    </row>
    <row r="45" spans="1:8" ht="13.5">
      <c r="A45" s="14" t="s">
        <v>60</v>
      </c>
      <c r="D45" s="1"/>
      <c r="F45" s="1"/>
      <c r="H45" s="2"/>
    </row>
    <row r="46" spans="1:8" ht="13.5">
      <c r="A46" s="10" t="s">
        <v>61</v>
      </c>
      <c r="D46" s="1">
        <v>392364</v>
      </c>
      <c r="F46" s="1">
        <v>7683206</v>
      </c>
      <c r="H46" s="2"/>
    </row>
    <row r="47" spans="1:8" ht="13.5">
      <c r="A47" s="10" t="s">
        <v>76</v>
      </c>
      <c r="D47" s="1">
        <v>-511192</v>
      </c>
      <c r="F47" s="1">
        <v>-2194919</v>
      </c>
      <c r="H47" s="2"/>
    </row>
    <row r="48" spans="1:8" ht="13.5">
      <c r="A48" s="10" t="s">
        <v>156</v>
      </c>
      <c r="D48" s="1">
        <v>0</v>
      </c>
      <c r="F48" s="1">
        <v>1970526</v>
      </c>
      <c r="H48" s="2"/>
    </row>
    <row r="49" spans="1:8" ht="13.5">
      <c r="A49" s="10" t="s">
        <v>155</v>
      </c>
      <c r="D49" s="1">
        <v>-144336</v>
      </c>
      <c r="F49" s="1">
        <v>-104141</v>
      </c>
      <c r="H49" s="2"/>
    </row>
    <row r="50" spans="1:8" ht="13.5">
      <c r="A50" s="10" t="s">
        <v>129</v>
      </c>
      <c r="D50" s="1">
        <v>-85877</v>
      </c>
      <c r="F50" s="1">
        <v>-57026</v>
      </c>
      <c r="H50" s="2"/>
    </row>
    <row r="51" spans="1:8" ht="13.5">
      <c r="A51" s="10" t="s">
        <v>19</v>
      </c>
      <c r="D51" s="4">
        <v>-688841</v>
      </c>
      <c r="F51" s="4">
        <v>-282648</v>
      </c>
      <c r="H51" s="2"/>
    </row>
    <row r="52" spans="4:8" ht="13.5">
      <c r="D52" s="1"/>
      <c r="F52" s="1"/>
      <c r="H52" s="2"/>
    </row>
    <row r="53" spans="1:8" ht="13.5">
      <c r="A53" s="14" t="s">
        <v>130</v>
      </c>
      <c r="D53" s="21">
        <f>SUM(D46:D52)</f>
        <v>-1037882</v>
      </c>
      <c r="F53" s="21">
        <f>SUM(F46:F52)</f>
        <v>7014998</v>
      </c>
      <c r="H53" s="25"/>
    </row>
    <row r="54" spans="1:8" ht="13.5">
      <c r="A54" s="14"/>
      <c r="B54" s="14"/>
      <c r="D54" s="1"/>
      <c r="F54" s="1"/>
      <c r="H54" s="2"/>
    </row>
    <row r="55" spans="1:8" ht="13.5">
      <c r="A55" s="10" t="s">
        <v>72</v>
      </c>
      <c r="D55" s="1">
        <f>D27+D43+D53</f>
        <v>323505</v>
      </c>
      <c r="F55" s="1">
        <f>F27+F43+F53</f>
        <v>2367945</v>
      </c>
      <c r="H55" s="2"/>
    </row>
    <row r="56" spans="1:8" ht="13.5">
      <c r="A56" s="10" t="s">
        <v>110</v>
      </c>
      <c r="D56" s="1">
        <v>70</v>
      </c>
      <c r="F56" s="1">
        <v>-203</v>
      </c>
      <c r="H56" s="2"/>
    </row>
    <row r="57" spans="1:8" ht="13.5">
      <c r="A57" s="10" t="s">
        <v>111</v>
      </c>
      <c r="D57" s="4">
        <v>3277682</v>
      </c>
      <c r="F57" s="4">
        <v>651080</v>
      </c>
      <c r="H57" s="2"/>
    </row>
    <row r="58" spans="4:8" ht="13.5">
      <c r="D58" s="2"/>
      <c r="F58" s="2"/>
      <c r="H58" s="2"/>
    </row>
    <row r="59" spans="1:8" ht="14.25" thickBot="1">
      <c r="A59" s="14" t="s">
        <v>112</v>
      </c>
      <c r="D59" s="22">
        <f>SUM(D55:D58)</f>
        <v>3601257</v>
      </c>
      <c r="F59" s="22">
        <f>SUM(F55:F58)</f>
        <v>3018822</v>
      </c>
      <c r="H59" s="25"/>
    </row>
    <row r="60" spans="1:10" ht="14.25" thickTop="1">
      <c r="A60" s="20"/>
      <c r="B60" s="20"/>
      <c r="C60" s="23"/>
      <c r="D60" s="1"/>
      <c r="F60" s="1"/>
      <c r="H60" s="2"/>
      <c r="I60" s="19"/>
      <c r="J60" s="19"/>
    </row>
    <row r="61" spans="1:10" ht="13.5">
      <c r="A61" s="20" t="s">
        <v>35</v>
      </c>
      <c r="B61" s="20"/>
      <c r="C61" s="23"/>
      <c r="D61" s="1"/>
      <c r="F61" s="1"/>
      <c r="H61" s="2"/>
      <c r="I61" s="19"/>
      <c r="J61" s="19"/>
    </row>
    <row r="62" spans="1:10" ht="13.5">
      <c r="A62" s="20"/>
      <c r="B62" s="18" t="s">
        <v>36</v>
      </c>
      <c r="C62" s="23"/>
      <c r="D62" s="2">
        <f>'Balance sheet'!F24</f>
        <v>3632391</v>
      </c>
      <c r="F62" s="2">
        <v>3039270</v>
      </c>
      <c r="H62" s="2"/>
      <c r="I62" s="19"/>
      <c r="J62" s="2"/>
    </row>
    <row r="63" spans="1:10" ht="13.5">
      <c r="A63" s="20"/>
      <c r="B63" s="18" t="s">
        <v>73</v>
      </c>
      <c r="C63" s="23"/>
      <c r="D63" s="1">
        <v>-12442</v>
      </c>
      <c r="F63" s="1">
        <v>-12444</v>
      </c>
      <c r="H63" s="2"/>
      <c r="I63" s="19"/>
      <c r="J63" s="2"/>
    </row>
    <row r="64" spans="1:10" ht="13.5">
      <c r="A64" s="20"/>
      <c r="B64" s="18" t="s">
        <v>74</v>
      </c>
      <c r="C64" s="23"/>
      <c r="D64" s="2">
        <v>-16802</v>
      </c>
      <c r="F64" s="2">
        <v>-22</v>
      </c>
      <c r="H64" s="2"/>
      <c r="I64" s="19"/>
      <c r="J64" s="2"/>
    </row>
    <row r="65" spans="1:10" ht="12.75" customHeight="1">
      <c r="A65" s="20"/>
      <c r="B65" s="18" t="s">
        <v>86</v>
      </c>
      <c r="C65" s="23"/>
      <c r="D65" s="4">
        <v>-1890</v>
      </c>
      <c r="F65" s="4">
        <v>-7982</v>
      </c>
      <c r="H65" s="2"/>
      <c r="I65" s="19"/>
      <c r="J65" s="2"/>
    </row>
    <row r="66" spans="1:10" ht="13.5">
      <c r="A66" s="20"/>
      <c r="B66" s="18"/>
      <c r="C66" s="23"/>
      <c r="D66" s="2"/>
      <c r="E66" s="24"/>
      <c r="F66" s="2"/>
      <c r="H66" s="2"/>
      <c r="I66" s="19"/>
      <c r="J66" s="2"/>
    </row>
    <row r="67" spans="1:10" ht="14.25" thickBot="1">
      <c r="A67" s="20"/>
      <c r="B67" s="18"/>
      <c r="C67" s="23"/>
      <c r="D67" s="22">
        <f>SUM(D62:D66)</f>
        <v>3601257</v>
      </c>
      <c r="F67" s="22">
        <f>SUM(F62:F66)</f>
        <v>3018822</v>
      </c>
      <c r="H67" s="25"/>
      <c r="I67" s="19"/>
      <c r="J67" s="25"/>
    </row>
    <row r="68" spans="1:10" ht="14.25" thickTop="1">
      <c r="A68" s="20"/>
      <c r="B68" s="18"/>
      <c r="C68" s="23"/>
      <c r="D68" s="25"/>
      <c r="E68" s="153"/>
      <c r="F68" s="25"/>
      <c r="G68" s="41"/>
      <c r="H68" s="46"/>
      <c r="I68" s="19"/>
      <c r="J68" s="19"/>
    </row>
    <row r="69" spans="1:10" ht="13.5">
      <c r="A69" s="20"/>
      <c r="B69" s="18"/>
      <c r="C69" s="23"/>
      <c r="G69" s="41"/>
      <c r="H69" s="58"/>
      <c r="I69" s="19"/>
      <c r="J69" s="19"/>
    </row>
    <row r="70" spans="1:8" ht="13.5">
      <c r="A70" s="26" t="s">
        <v>77</v>
      </c>
      <c r="B70" s="18"/>
      <c r="C70" s="23"/>
      <c r="D70" s="25"/>
      <c r="F70" s="25"/>
      <c r="H70" s="25"/>
    </row>
    <row r="71" spans="1:8" ht="13.5">
      <c r="A71" s="26"/>
      <c r="B71" s="18"/>
      <c r="C71" s="23"/>
      <c r="D71" s="25"/>
      <c r="F71" s="25"/>
      <c r="H71" s="25"/>
    </row>
    <row r="82" spans="4:8" ht="13.5">
      <c r="D82" s="25"/>
      <c r="F82" s="25"/>
      <c r="H82" s="25"/>
    </row>
  </sheetData>
  <sheetProtection/>
  <printOptions/>
  <pageMargins left="0.75" right="0.5" top="1" bottom="0.5" header="0.5" footer="0.25"/>
  <pageSetup horizontalDpi="600" verticalDpi="600" orientation="portrait" paperSize="9" scale="75" r:id="rId2"/>
  <headerFooter alignWithMargins="0">
    <oddHeader>&amp;L&amp;"Courier New,Regular"&amp;12&amp;UMMC Corporation Berhad (30245-H)                                             Page 4 of 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syarina</cp:lastModifiedBy>
  <cp:lastPrinted>2008-08-27T10:11:00Z</cp:lastPrinted>
  <dcterms:created xsi:type="dcterms:W3CDTF">2001-05-23T03:51:52Z</dcterms:created>
  <dcterms:modified xsi:type="dcterms:W3CDTF">2008-08-27T10:26:49Z</dcterms:modified>
  <cp:category/>
  <cp:version/>
  <cp:contentType/>
  <cp:contentStatus/>
</cp:coreProperties>
</file>